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Polugodišnje i godišnje izvršenje financijskog plana\2025\12.2025\"/>
    </mc:Choice>
  </mc:AlternateContent>
  <xr:revisionPtr revIDLastSave="0" documentId="13_ncr:1_{516EA583-60CD-48BD-92BE-6190ED96D06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rashoda'!$A$7:$F$29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rashoda'!$A$30:$F$30</definedName>
    <definedName name="S2A_RedoviSveuk" localSheetId="3">'Posebni dio'!$A$8:$F$8</definedName>
  </definedNames>
  <calcPr calcId="181029"/>
</workbook>
</file>

<file path=xl/calcChain.xml><?xml version="1.0" encoding="utf-8"?>
<calcChain xmlns="http://schemas.openxmlformats.org/spreadsheetml/2006/main">
  <c r="B70" i="5" l="1"/>
  <c r="F90" i="5"/>
  <c r="D90" i="5"/>
  <c r="B90" i="5"/>
  <c r="E90" i="5" s="1"/>
  <c r="F72" i="5"/>
  <c r="E72" i="5"/>
  <c r="F14" i="3"/>
  <c r="D14" i="3"/>
  <c r="B14" i="3"/>
  <c r="E14" i="3" s="1"/>
  <c r="F41" i="5"/>
  <c r="E41" i="5"/>
  <c r="F32" i="5"/>
  <c r="E32" i="5"/>
  <c r="F102" i="3"/>
  <c r="E102" i="3"/>
  <c r="F107" i="5" l="1"/>
  <c r="E107" i="5"/>
  <c r="F106" i="5"/>
  <c r="D106" i="5"/>
  <c r="B106" i="5"/>
  <c r="E106" i="5" s="1"/>
  <c r="F105" i="5"/>
  <c r="D105" i="5"/>
  <c r="B105" i="5"/>
  <c r="E105" i="5" s="1"/>
  <c r="F104" i="5"/>
  <c r="E104" i="5"/>
  <c r="F103" i="5"/>
  <c r="E103" i="5"/>
  <c r="D103" i="5"/>
  <c r="B103" i="5"/>
  <c r="F102" i="5"/>
  <c r="E102" i="5"/>
  <c r="D102" i="5"/>
  <c r="B102" i="5"/>
  <c r="F101" i="5"/>
  <c r="E101" i="5"/>
  <c r="F100" i="5"/>
  <c r="E100" i="5"/>
  <c r="D99" i="5"/>
  <c r="F99" i="5" s="1"/>
  <c r="B99" i="5"/>
  <c r="B96" i="5" s="1"/>
  <c r="E96" i="5" s="1"/>
  <c r="F98" i="5"/>
  <c r="E98" i="5"/>
  <c r="F97" i="5"/>
  <c r="D97" i="5"/>
  <c r="B97" i="5"/>
  <c r="E97" i="5" s="1"/>
  <c r="F95" i="5"/>
  <c r="E95" i="5"/>
  <c r="D94" i="5"/>
  <c r="F94" i="5" s="1"/>
  <c r="B94" i="5"/>
  <c r="E94" i="5" s="1"/>
  <c r="F93" i="5"/>
  <c r="E93" i="5"/>
  <c r="D92" i="5"/>
  <c r="F92" i="5" s="1"/>
  <c r="B92" i="5"/>
  <c r="E92" i="5" s="1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6" i="5"/>
  <c r="E76" i="5"/>
  <c r="D75" i="5"/>
  <c r="F75" i="5" s="1"/>
  <c r="B75" i="5"/>
  <c r="F73" i="5"/>
  <c r="E73" i="5"/>
  <c r="D71" i="5"/>
  <c r="F71" i="5" s="1"/>
  <c r="F68" i="5"/>
  <c r="E68" i="5"/>
  <c r="D67" i="5"/>
  <c r="F67" i="5" s="1"/>
  <c r="B67" i="5"/>
  <c r="E67" i="5" s="1"/>
  <c r="F66" i="5"/>
  <c r="E66" i="5"/>
  <c r="D65" i="5"/>
  <c r="F65" i="5" s="1"/>
  <c r="B65" i="5"/>
  <c r="F64" i="5"/>
  <c r="E64" i="5"/>
  <c r="F63" i="5"/>
  <c r="E63" i="5"/>
  <c r="F62" i="5"/>
  <c r="F61" i="5"/>
  <c r="E61" i="5"/>
  <c r="F60" i="5"/>
  <c r="E60" i="5"/>
  <c r="F59" i="5"/>
  <c r="E59" i="5"/>
  <c r="F58" i="5"/>
  <c r="E58" i="5"/>
  <c r="F57" i="5"/>
  <c r="E57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D44" i="5"/>
  <c r="F44" i="5" s="1"/>
  <c r="B44" i="5"/>
  <c r="F43" i="5"/>
  <c r="E43" i="5"/>
  <c r="F42" i="5"/>
  <c r="E42" i="5"/>
  <c r="F40" i="5"/>
  <c r="E40" i="5"/>
  <c r="D39" i="5"/>
  <c r="F39" i="5" s="1"/>
  <c r="B39" i="5"/>
  <c r="F36" i="5"/>
  <c r="E36" i="5"/>
  <c r="D35" i="5"/>
  <c r="D27" i="5" s="1"/>
  <c r="F27" i="5" s="1"/>
  <c r="B35" i="5"/>
  <c r="B27" i="5" s="1"/>
  <c r="F34" i="5"/>
  <c r="E34" i="5"/>
  <c r="F33" i="5"/>
  <c r="E33" i="5"/>
  <c r="F31" i="5"/>
  <c r="E31" i="5"/>
  <c r="F30" i="5"/>
  <c r="E30" i="5"/>
  <c r="D29" i="5"/>
  <c r="F29" i="5" s="1"/>
  <c r="B29" i="5"/>
  <c r="D28" i="5"/>
  <c r="F28" i="5" s="1"/>
  <c r="D17" i="5"/>
  <c r="B17" i="5"/>
  <c r="D8" i="5"/>
  <c r="C8" i="5"/>
  <c r="B8" i="5"/>
  <c r="F7" i="5"/>
  <c r="E7" i="5"/>
  <c r="D6" i="5"/>
  <c r="C6" i="5"/>
  <c r="B6" i="5"/>
  <c r="D5" i="5"/>
  <c r="C5" i="5"/>
  <c r="B5" i="5"/>
  <c r="D30" i="4"/>
  <c r="C30" i="4"/>
  <c r="F30" i="4" s="1"/>
  <c r="B30" i="4"/>
  <c r="E30" i="4" s="1"/>
  <c r="D29" i="4"/>
  <c r="F29" i="4" s="1"/>
  <c r="C29" i="4"/>
  <c r="B29" i="4"/>
  <c r="E24" i="4"/>
  <c r="D24" i="4"/>
  <c r="C24" i="4"/>
  <c r="F24" i="4" s="1"/>
  <c r="B24" i="4"/>
  <c r="F23" i="4"/>
  <c r="D23" i="4"/>
  <c r="C23" i="4"/>
  <c r="B23" i="4"/>
  <c r="E23" i="4" s="1"/>
  <c r="F13" i="4"/>
  <c r="D13" i="4"/>
  <c r="B13" i="4"/>
  <c r="E13" i="4" s="1"/>
  <c r="F12" i="4"/>
  <c r="D12" i="4"/>
  <c r="B12" i="4"/>
  <c r="E12" i="4" s="1"/>
  <c r="F7" i="4"/>
  <c r="D7" i="4"/>
  <c r="B7" i="4"/>
  <c r="E7" i="4" s="1"/>
  <c r="F6" i="4"/>
  <c r="D6" i="4"/>
  <c r="B6" i="4"/>
  <c r="E6" i="4" s="1"/>
  <c r="D132" i="3"/>
  <c r="C132" i="3"/>
  <c r="F132" i="3" s="1"/>
  <c r="B132" i="3"/>
  <c r="E132" i="3" s="1"/>
  <c r="F131" i="3"/>
  <c r="E131" i="3"/>
  <c r="E130" i="3"/>
  <c r="D130" i="3"/>
  <c r="C130" i="3"/>
  <c r="B130" i="3"/>
  <c r="D129" i="3"/>
  <c r="C129" i="3"/>
  <c r="B129" i="3"/>
  <c r="F118" i="3"/>
  <c r="E118" i="3"/>
  <c r="D117" i="3"/>
  <c r="C117" i="3"/>
  <c r="F117" i="3" s="1"/>
  <c r="B117" i="3"/>
  <c r="E117" i="3" s="1"/>
  <c r="F116" i="3"/>
  <c r="E116" i="3"/>
  <c r="D115" i="3"/>
  <c r="C115" i="3"/>
  <c r="F115" i="3" s="1"/>
  <c r="B115" i="3"/>
  <c r="E115" i="3" s="1"/>
  <c r="F114" i="3"/>
  <c r="E114" i="3"/>
  <c r="D113" i="3"/>
  <c r="C113" i="3"/>
  <c r="B113" i="3"/>
  <c r="E113" i="3" s="1"/>
  <c r="F112" i="3"/>
  <c r="E112" i="3"/>
  <c r="D111" i="3"/>
  <c r="C111" i="3"/>
  <c r="B111" i="3"/>
  <c r="F110" i="3"/>
  <c r="E110" i="3"/>
  <c r="D109" i="3"/>
  <c r="C109" i="3"/>
  <c r="B109" i="3"/>
  <c r="E109" i="3" s="1"/>
  <c r="D108" i="3"/>
  <c r="C108" i="3"/>
  <c r="B108" i="3"/>
  <c r="F100" i="3"/>
  <c r="E100" i="3"/>
  <c r="D99" i="3"/>
  <c r="C99" i="3"/>
  <c r="F99" i="3" s="1"/>
  <c r="B99" i="3"/>
  <c r="E99" i="3" s="1"/>
  <c r="F98" i="3"/>
  <c r="E98" i="3"/>
  <c r="D97" i="3"/>
  <c r="C97" i="3"/>
  <c r="B97" i="3"/>
  <c r="E97" i="3" s="1"/>
  <c r="F96" i="3"/>
  <c r="E96" i="3"/>
  <c r="D95" i="3"/>
  <c r="C95" i="3"/>
  <c r="F95" i="3" s="1"/>
  <c r="B95" i="3"/>
  <c r="E95" i="3" s="1"/>
  <c r="F94" i="3"/>
  <c r="E94" i="3"/>
  <c r="E93" i="3"/>
  <c r="D93" i="3"/>
  <c r="C93" i="3"/>
  <c r="B93" i="3"/>
  <c r="D92" i="3"/>
  <c r="C92" i="3"/>
  <c r="B92" i="3"/>
  <c r="F81" i="3"/>
  <c r="E81" i="3"/>
  <c r="D80" i="3"/>
  <c r="F80" i="3" s="1"/>
  <c r="B80" i="3"/>
  <c r="E80" i="3" s="1"/>
  <c r="D79" i="3"/>
  <c r="F79" i="3" s="1"/>
  <c r="B79" i="3"/>
  <c r="F78" i="3"/>
  <c r="E78" i="3"/>
  <c r="D77" i="3"/>
  <c r="F77" i="3" s="1"/>
  <c r="B77" i="3"/>
  <c r="E77" i="3" s="1"/>
  <c r="D76" i="3"/>
  <c r="F76" i="3" s="1"/>
  <c r="B76" i="3"/>
  <c r="E76" i="3" s="1"/>
  <c r="F74" i="3"/>
  <c r="E74" i="3"/>
  <c r="D73" i="3"/>
  <c r="F73" i="3" s="1"/>
  <c r="B73" i="3"/>
  <c r="E73" i="3" s="1"/>
  <c r="D72" i="3"/>
  <c r="F72" i="3" s="1"/>
  <c r="B72" i="3"/>
  <c r="E72" i="3" s="1"/>
  <c r="F71" i="3"/>
  <c r="E71" i="3"/>
  <c r="F70" i="3"/>
  <c r="E70" i="3"/>
  <c r="F69" i="3"/>
  <c r="E69" i="3"/>
  <c r="F68" i="3"/>
  <c r="E68" i="3"/>
  <c r="F67" i="3"/>
  <c r="E67" i="3"/>
  <c r="D66" i="3"/>
  <c r="F66" i="3" s="1"/>
  <c r="B66" i="3"/>
  <c r="E66" i="3" s="1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6" i="3"/>
  <c r="F56" i="3" s="1"/>
  <c r="B56" i="3"/>
  <c r="E56" i="3" s="1"/>
  <c r="F55" i="3"/>
  <c r="E55" i="3"/>
  <c r="F54" i="3"/>
  <c r="E54" i="3"/>
  <c r="F53" i="3"/>
  <c r="E53" i="3"/>
  <c r="F52" i="3"/>
  <c r="E52" i="3"/>
  <c r="F51" i="3"/>
  <c r="E51" i="3"/>
  <c r="F50" i="3"/>
  <c r="E50" i="3"/>
  <c r="D49" i="3"/>
  <c r="B49" i="3"/>
  <c r="E49" i="3" s="1"/>
  <c r="F48" i="3"/>
  <c r="E48" i="3"/>
  <c r="F47" i="3"/>
  <c r="E47" i="3"/>
  <c r="F46" i="3"/>
  <c r="E46" i="3"/>
  <c r="D45" i="3"/>
  <c r="F45" i="3" s="1"/>
  <c r="B45" i="3"/>
  <c r="E45" i="3" s="1"/>
  <c r="F43" i="3"/>
  <c r="E43" i="3"/>
  <c r="D42" i="3"/>
  <c r="F42" i="3" s="1"/>
  <c r="B42" i="3"/>
  <c r="E42" i="3" s="1"/>
  <c r="F41" i="3"/>
  <c r="E41" i="3"/>
  <c r="D40" i="3"/>
  <c r="F40" i="3" s="1"/>
  <c r="B40" i="3"/>
  <c r="E40" i="3" s="1"/>
  <c r="F39" i="3"/>
  <c r="E39" i="3"/>
  <c r="D38" i="3"/>
  <c r="F38" i="3" s="1"/>
  <c r="B38" i="3"/>
  <c r="E38" i="3" s="1"/>
  <c r="D35" i="3"/>
  <c r="B35" i="3"/>
  <c r="F29" i="3"/>
  <c r="E29" i="3"/>
  <c r="F28" i="3"/>
  <c r="E28" i="3"/>
  <c r="D27" i="3"/>
  <c r="F27" i="3" s="1"/>
  <c r="B27" i="3"/>
  <c r="D26" i="3"/>
  <c r="F26" i="3" s="1"/>
  <c r="B26" i="3"/>
  <c r="E26" i="3" s="1"/>
  <c r="F25" i="3"/>
  <c r="E25" i="3"/>
  <c r="D24" i="3"/>
  <c r="F24" i="3" s="1"/>
  <c r="B24" i="3"/>
  <c r="E24" i="3" s="1"/>
  <c r="D23" i="3"/>
  <c r="F23" i="3" s="1"/>
  <c r="B23" i="3"/>
  <c r="F22" i="3"/>
  <c r="E22" i="3"/>
  <c r="D21" i="3"/>
  <c r="F21" i="3" s="1"/>
  <c r="B21" i="3"/>
  <c r="D20" i="3"/>
  <c r="F20" i="3" s="1"/>
  <c r="B20" i="3"/>
  <c r="E20" i="3" s="1"/>
  <c r="F19" i="3"/>
  <c r="E19" i="3"/>
  <c r="F18" i="3"/>
  <c r="E18" i="3"/>
  <c r="D17" i="3"/>
  <c r="F17" i="3" s="1"/>
  <c r="B17" i="3"/>
  <c r="E17" i="3" s="1"/>
  <c r="D16" i="3"/>
  <c r="F16" i="3" s="1"/>
  <c r="E16" i="3"/>
  <c r="F13" i="3"/>
  <c r="E13" i="3"/>
  <c r="F12" i="3"/>
  <c r="D12" i="3"/>
  <c r="B12" i="3"/>
  <c r="E12" i="3" s="1"/>
  <c r="F11" i="3"/>
  <c r="D11" i="3"/>
  <c r="B11" i="3"/>
  <c r="F10" i="3"/>
  <c r="E10" i="3"/>
  <c r="F9" i="3"/>
  <c r="B9" i="3"/>
  <c r="E9" i="3" s="1"/>
  <c r="F8" i="3"/>
  <c r="B8" i="3"/>
  <c r="E8" i="3" s="1"/>
  <c r="D6" i="3"/>
  <c r="B6" i="3"/>
  <c r="D26" i="2"/>
  <c r="D25" i="2"/>
  <c r="E25" i="2" s="1"/>
  <c r="C25" i="2"/>
  <c r="C26" i="2" s="1"/>
  <c r="F26" i="2" s="1"/>
  <c r="B25" i="2"/>
  <c r="F24" i="2"/>
  <c r="E24" i="2"/>
  <c r="F23" i="2"/>
  <c r="E23" i="2"/>
  <c r="F22" i="2"/>
  <c r="D22" i="2"/>
  <c r="C22" i="2"/>
  <c r="B22" i="2"/>
  <c r="E22" i="2" s="1"/>
  <c r="F21" i="2"/>
  <c r="E21" i="2"/>
  <c r="F20" i="2"/>
  <c r="E20" i="2"/>
  <c r="D19" i="2"/>
  <c r="F19" i="2" s="1"/>
  <c r="C19" i="2"/>
  <c r="B19" i="2"/>
  <c r="F18" i="2"/>
  <c r="E18" i="2"/>
  <c r="D18" i="2"/>
  <c r="C18" i="2"/>
  <c r="B18" i="2"/>
  <c r="D14" i="2"/>
  <c r="F14" i="2" s="1"/>
  <c r="C14" i="2"/>
  <c r="B14" i="2"/>
  <c r="B26" i="2" s="1"/>
  <c r="E26" i="2" s="1"/>
  <c r="F13" i="2"/>
  <c r="D13" i="2"/>
  <c r="C13" i="2"/>
  <c r="B13" i="2"/>
  <c r="E13" i="2" s="1"/>
  <c r="F12" i="2"/>
  <c r="E12" i="2"/>
  <c r="F11" i="2"/>
  <c r="E11" i="2"/>
  <c r="D10" i="2"/>
  <c r="C10" i="2"/>
  <c r="B10" i="2"/>
  <c r="E10" i="2" s="1"/>
  <c r="F9" i="2"/>
  <c r="E9" i="2"/>
  <c r="F8" i="2"/>
  <c r="E8" i="2"/>
  <c r="D7" i="2"/>
  <c r="E7" i="2" s="1"/>
  <c r="C7" i="2"/>
  <c r="B7" i="2"/>
  <c r="E71" i="5" l="1"/>
  <c r="F35" i="5"/>
  <c r="F8" i="5"/>
  <c r="E65" i="5"/>
  <c r="F6" i="5"/>
  <c r="E99" i="5"/>
  <c r="D96" i="5"/>
  <c r="F96" i="5" s="1"/>
  <c r="E27" i="5"/>
  <c r="E75" i="5"/>
  <c r="E44" i="5"/>
  <c r="F93" i="3"/>
  <c r="E21" i="3"/>
  <c r="E23" i="3"/>
  <c r="E27" i="3"/>
  <c r="E92" i="3"/>
  <c r="F97" i="3"/>
  <c r="F92" i="3"/>
  <c r="B38" i="5"/>
  <c r="E6" i="5"/>
  <c r="D37" i="5"/>
  <c r="F37" i="5" s="1"/>
  <c r="E8" i="5"/>
  <c r="E39" i="5"/>
  <c r="E29" i="5"/>
  <c r="E5" i="5"/>
  <c r="E17" i="5"/>
  <c r="D38" i="5"/>
  <c r="F38" i="5" s="1"/>
  <c r="D70" i="5"/>
  <c r="F70" i="5" s="1"/>
  <c r="F5" i="5"/>
  <c r="F17" i="5"/>
  <c r="B28" i="5"/>
  <c r="E28" i="5" s="1"/>
  <c r="E35" i="5"/>
  <c r="B37" i="5"/>
  <c r="E37" i="5" s="1"/>
  <c r="B44" i="3"/>
  <c r="E44" i="3" s="1"/>
  <c r="E6" i="3"/>
  <c r="F109" i="3"/>
  <c r="F130" i="3"/>
  <c r="F108" i="3"/>
  <c r="C119" i="3"/>
  <c r="B75" i="3"/>
  <c r="E75" i="3" s="1"/>
  <c r="E129" i="3"/>
  <c r="D37" i="3"/>
  <c r="F37" i="3" s="1"/>
  <c r="D44" i="3"/>
  <c r="D36" i="3" s="1"/>
  <c r="F36" i="3" s="1"/>
  <c r="F129" i="3"/>
  <c r="E35" i="3"/>
  <c r="F49" i="3"/>
  <c r="E79" i="3"/>
  <c r="D119" i="3"/>
  <c r="F113" i="3"/>
  <c r="B30" i="3"/>
  <c r="B103" i="3"/>
  <c r="C103" i="3"/>
  <c r="C101" i="3" s="1"/>
  <c r="F101" i="3" s="1"/>
  <c r="B119" i="3"/>
  <c r="E119" i="3" s="1"/>
  <c r="D7" i="3"/>
  <c r="F7" i="3" s="1"/>
  <c r="F25" i="2"/>
  <c r="E14" i="2"/>
  <c r="D30" i="3"/>
  <c r="F30" i="3" s="1"/>
  <c r="F7" i="2"/>
  <c r="E19" i="2"/>
  <c r="F6" i="3"/>
  <c r="F35" i="3"/>
  <c r="D75" i="3"/>
  <c r="F75" i="3" s="1"/>
  <c r="E108" i="3"/>
  <c r="E111" i="3"/>
  <c r="E29" i="4"/>
  <c r="B7" i="3"/>
  <c r="E7" i="3" s="1"/>
  <c r="E11" i="3"/>
  <c r="B37" i="3"/>
  <c r="E37" i="3" s="1"/>
  <c r="F111" i="3"/>
  <c r="E70" i="5" l="1"/>
  <c r="D69" i="5"/>
  <c r="F19" i="5" s="1"/>
  <c r="B36" i="3"/>
  <c r="E36" i="3" s="1"/>
  <c r="E30" i="3"/>
  <c r="F119" i="3"/>
  <c r="E38" i="5"/>
  <c r="E103" i="3"/>
  <c r="B101" i="3"/>
  <c r="E101" i="3" s="1"/>
  <c r="B82" i="3"/>
  <c r="E82" i="3" s="1"/>
  <c r="F44" i="3"/>
  <c r="F103" i="3"/>
  <c r="D82" i="3"/>
  <c r="F82" i="3" s="1"/>
  <c r="E69" i="5" l="1"/>
  <c r="F18" i="5"/>
  <c r="F108" i="5"/>
  <c r="F69" i="5"/>
  <c r="F26" i="5"/>
  <c r="E19" i="5"/>
  <c r="E18" i="5" l="1"/>
  <c r="E108" i="5"/>
  <c r="E26" i="5"/>
</calcChain>
</file>

<file path=xl/sharedStrings.xml><?xml version="1.0" encoding="utf-8"?>
<sst xmlns="http://schemas.openxmlformats.org/spreadsheetml/2006/main" count="336" uniqueCount="192">
  <si>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</si>
  <si>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</si>
  <si>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</si>
  <si>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</si>
  <si>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</si>
  <si>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</si>
  <si>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</si>
  <si>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</si>
  <si>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</si>
  <si>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</si>
  <si>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</si>
  <si>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</si>
  <si>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</si>
  <si>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</si>
  <si>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</si>
  <si>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</si>
  <si>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</si>
  <si>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</si>
  <si>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</si>
  <si>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</si>
  <si>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</si>
  <si>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</si>
  <si>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</si>
  <si>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</si>
  <si>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</si>
  <si>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</si>
  <si>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</si>
  <si>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</si>
  <si>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</si>
  <si>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</si>
  <si>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</si>
  <si>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</si>
  <si>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</si>
  <si>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</si>
  <si>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</si>
  <si>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</si>
  <si>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</si>
  <si>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</si>
  <si>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</si>
  <si>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</si>
  <si>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</si>
  <si>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</si>
  <si>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</si>
  <si>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  6415 Prihodi od pozitivnih tečajnih razlika i razlika zbog primjene valutne klauzule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</si>
  <si>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</si>
  <si>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</si>
  <si>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</si>
  <si>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</si>
  <si>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</si>
  <si>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</si>
  <si>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</si>
  <si>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</si>
  <si>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</si>
  <si>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</si>
  <si>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</si>
  <si>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</si>
  <si>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</si>
  <si>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</si>
  <si>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</si>
  <si>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</si>
  <si>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</si>
  <si>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</si>
  <si>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</si>
  <si>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</si>
  <si>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</si>
  <si>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</si>
  <si>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</si>
  <si>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</si>
  <si>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</si>
  <si>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</si>
  <si>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</si>
  <si>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</si>
  <si>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</si>
  <si>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</si>
  <si>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</si>
  <si>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</si>
  <si>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</si>
  <si>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</si>
  <si>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</si>
  <si>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</si>
  <si>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</si>
  <si>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</si>
  <si>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</si>
  <si>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</si>
  <si>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</si>
  <si>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</si>
  <si>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</si>
  <si>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</si>
  <si>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</si>
  <si>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</si>
  <si>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</si>
  <si>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</si>
  <si>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</si>
  <si>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</si>
  <si>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</si>
  <si>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</si>
  <si>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</si>
  <si>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</si>
  <si>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</si>
  <si>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</si>
  <si>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</si>
  <si>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</si>
  <si>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</si>
  <si>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</si>
  <si>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</si>
  <si>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</si>
  <si>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</si>
  <si>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</si>
  <si>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52 Pomoći grad. i župan</t>
  </si>
  <si>
    <t>7 PRIHODI OD PRODAJE ILI ZAMJENE NEFINANC. IMOVINE I NAKNADE S NASLOVA OSIGURANJA</t>
  </si>
  <si>
    <t xml:space="preserve"> 71 prihodi od prodaje ili zamjene nefinancijske imovin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</si>
  <si>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</si>
  <si>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</si>
  <si>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</si>
  <si>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</si>
  <si>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</si>
  <si>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</si>
  <si>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</si>
  <si>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</si>
  <si>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</si>
  <si>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</si>
  <si>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</si>
  <si>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</si>
  <si>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</si>
  <si>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</si>
  <si>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</si>
  <si>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</si>
  <si>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1,631,024.00 </t>
  </si>
  <si>
    <t xml:space="preserve">            31 Vlastiti prihodi</t>
  </si>
  <si>
    <t xml:space="preserve">113,000.00 </t>
  </si>
  <si>
    <t xml:space="preserve">            43 Ostali prihodi</t>
  </si>
  <si>
    <t xml:space="preserve">10,000.00 </t>
  </si>
  <si>
    <t xml:space="preserve">            52 Pomoći grad. i župan</t>
  </si>
  <si>
    <t xml:space="preserve">0.00 </t>
  </si>
  <si>
    <t xml:space="preserve">            71 prihodi od prodaje ili zamjene nefinancijske imovin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</si>
  <si>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</si>
  <si>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</si>
  <si>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</si>
  <si>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</si>
  <si>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3221 Uredski materijal i ostali materijalni rashodi</t>
  </si>
  <si>
    <t xml:space="preserve">      3225 Sitni inventar i autogume</t>
  </si>
  <si>
    <t xml:space="preserve">      3237 Intelektualne i osobne usluge</t>
  </si>
  <si>
    <t xml:space="preserve">      3239 Ostale usluge</t>
  </si>
  <si>
    <t xml:space="preserve">     42 Rashodi za nabavu proizvedene dugotrajne imovine</t>
  </si>
  <si>
    <t xml:space="preserve">      4221 Uredska oprema i namještaj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</si>
  <si>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</si>
  <si>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</si>
  <si>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</si>
  <si>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</si>
  <si>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</si>
  <si>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</si>
  <si>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</si>
  <si>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</si>
  <si>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3222 Materijal i sirovine</t>
  </si>
  <si>
    <t xml:space="preserve">      3223 Energija</t>
  </si>
  <si>
    <t xml:space="preserve">      3224 Materijal i dijelovi za tekuće i investicijsko održavanje</t>
  </si>
  <si>
    <t xml:space="preserve">      3227 Službena, radna i zaštitna odjeća i obuća</t>
  </si>
  <si>
    <t xml:space="preserve">      3231 Usluge telefona, interneta, pošte i prijevoza</t>
  </si>
  <si>
    <t xml:space="preserve">      3232 Usluge tekućeg i investicijskog održavanja</t>
  </si>
  <si>
    <t xml:space="preserve">      3234 Komunalne usluge</t>
  </si>
  <si>
    <t xml:space="preserve">      3236 Zdravstvene i veterinarske usluge</t>
  </si>
  <si>
    <t xml:space="preserve">      3238 Računalne usluge</t>
  </si>
  <si>
    <t xml:space="preserve">      3292 Premije osiguranja</t>
  </si>
  <si>
    <t xml:space="preserve">      3294 Članarine i norme</t>
  </si>
  <si>
    <t xml:space="preserve">      3295 Pristojbe i naknade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</si>
  <si>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</si>
  <si>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</si>
  <si>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</si>
  <si>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A783001 ARHIVI ADMINISTRACIJA I UPRAVLJANJE  - OSTALI IZVO</t>
  </si>
  <si>
    <t xml:space="preserve">    31 Vlastiti prihodi</t>
  </si>
  <si>
    <t xml:space="preserve">      3233 Usluge promidžbe i informiranja</t>
  </si>
  <si>
    <t xml:space="preserve">      3235 Zakupnine i najamnine</t>
  </si>
  <si>
    <t xml:space="preserve">      3293 Reprezentacija</t>
  </si>
  <si>
    <t xml:space="preserve">     41 Rashodi za nabavu neproizvedene dugotrajne imovine</t>
  </si>
  <si>
    <t xml:space="preserve">      4123 Licence</t>
  </si>
  <si>
    <t xml:space="preserve">    43 Ostali prihodi</t>
  </si>
  <si>
    <t xml:space="preserve">    52 Pomoći grad. i župan</t>
  </si>
  <si>
    <t xml:space="preserve">    71 prihodi od prodaje ili zamjene nefinancijske imovin</t>
  </si>
  <si>
    <t>7 PRIHODI OD PRODAJE NEFINANCIJSKE IMOVINE</t>
  </si>
  <si>
    <t>71 Prihodi od prodaje ili zamjene nefinancijske imovine i naknade s naslova osiguranja</t>
  </si>
  <si>
    <t>1,579,606.96</t>
  </si>
  <si>
    <t>54,869.93</t>
  </si>
  <si>
    <t>29,296.04</t>
  </si>
  <si>
    <t>1,706.25</t>
  </si>
  <si>
    <t>53,821.19</t>
  </si>
  <si>
    <t>1,865,473.52</t>
  </si>
  <si>
    <t>10,840.18</t>
  </si>
  <si>
    <t>5,000.00</t>
  </si>
  <si>
    <t xml:space="preserve">      3114 Plaće za posebne uvjete rada</t>
  </si>
  <si>
    <t xml:space="preserve">  639 Prijenosi između proračunskih korisnika istog proračuna</t>
  </si>
  <si>
    <t xml:space="preserve">   6361 Tekući prijenosi između proračunskih korisnika istog proračuna</t>
  </si>
  <si>
    <t>DRŽAVNI ARHIV U DUBROVNIKU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</si>
</sst>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10" fontId="16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23" activePane="bottomLeft" state="frozen"/>
      <selection pane="bottomLeft" activeCell="I12" sqref="I12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6" s="2" customFormat="1" ht="30" customHeight="1" x14ac:dyDescent="0.2">
      <c r="A1" s="3" t="s">
        <v>191</v>
      </c>
      <c r="B1" s="4"/>
      <c r="C1" s="4"/>
      <c r="D1" s="4"/>
      <c r="E1" s="4"/>
      <c r="F1" s="4"/>
    </row>
    <row r="2" spans="1:6" s="5" customFormat="1" ht="30" customHeight="1" x14ac:dyDescent="0.25">
      <c r="A2" s="56" t="s">
        <v>0</v>
      </c>
      <c r="B2" s="56"/>
      <c r="C2" s="56"/>
      <c r="D2" s="56"/>
      <c r="E2" s="56"/>
      <c r="F2" s="56"/>
    </row>
    <row r="3" spans="1:6" s="5" customFormat="1" ht="30" customHeight="1" x14ac:dyDescent="0.25">
      <c r="A3" s="57" t="s">
        <v>1</v>
      </c>
      <c r="B3" s="57"/>
      <c r="C3" s="57"/>
      <c r="D3" s="57"/>
      <c r="E3" s="57"/>
      <c r="F3" s="57"/>
    </row>
    <row r="4" spans="1:6" s="6" customFormat="1" ht="24.95" customHeight="1" x14ac:dyDescent="0.3">
      <c r="A4" s="57" t="s">
        <v>2</v>
      </c>
      <c r="B4" s="57"/>
      <c r="C4" s="57"/>
      <c r="D4" s="57"/>
      <c r="E4" s="57"/>
      <c r="F4" s="57"/>
    </row>
    <row r="5" spans="1:6" s="7" customFormat="1" ht="24.95" customHeight="1" x14ac:dyDescent="0.25">
      <c r="A5" s="8" t="s">
        <v>3</v>
      </c>
      <c r="B5" s="9"/>
      <c r="C5" s="9"/>
      <c r="D5" s="9"/>
      <c r="E5" s="9"/>
      <c r="F5" s="9"/>
    </row>
    <row r="6" spans="1:6" ht="57.6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</row>
    <row r="7" spans="1:6" s="11" customFormat="1" ht="15.95" customHeight="1" x14ac:dyDescent="0.25">
      <c r="A7" s="12" t="s">
        <v>10</v>
      </c>
      <c r="B7" s="12">
        <f>COLUMN()</f>
        <v>2</v>
      </c>
      <c r="C7" s="12">
        <f>COLUMN()</f>
        <v>3</v>
      </c>
      <c r="D7" s="12">
        <f>COLUMN()</f>
        <v>4</v>
      </c>
      <c r="E7" s="12" t="e">
        <f ca="1">_xlfn.CONCAT(TEXT(COLUMN(),"@")," (",TEXT(D7,"@")," / ",TEXT(B7,"@"),")")</f>
        <v>#NAME?</v>
      </c>
      <c r="F7" s="12" t="e">
        <f ca="1">_xlfn.CONCAT(TEXT(COLUMN(),"@")," (",TEXT(D7,"@")," / ",TEXT(C7,"@"),")")</f>
        <v>#NAME?</v>
      </c>
    </row>
    <row r="8" spans="1:6" s="11" customFormat="1" ht="24.95" customHeight="1" x14ac:dyDescent="0.25">
      <c r="A8" s="13" t="s">
        <v>11</v>
      </c>
      <c r="B8" s="14">
        <v>2058411.25</v>
      </c>
      <c r="C8" s="14">
        <v>1794024</v>
      </c>
      <c r="D8" s="14">
        <v>1813977.57</v>
      </c>
      <c r="E8" s="15">
        <f t="shared" ref="E8:E14" si="0">IF(B8&lt;&gt;0,D8/B8,"-")</f>
        <v>0.88125129028516536</v>
      </c>
      <c r="F8" s="15">
        <f>IF(C8&lt;&gt;0,D8/C8,"-")</f>
        <v>1.0111222425118058</v>
      </c>
    </row>
    <row r="9" spans="1:6" s="11" customFormat="1" ht="24.95" customHeight="1" x14ac:dyDescent="0.25">
      <c r="A9" s="13" t="s">
        <v>12</v>
      </c>
      <c r="B9" s="14">
        <v>0</v>
      </c>
      <c r="C9" s="14">
        <v>0</v>
      </c>
      <c r="D9" s="14">
        <v>0</v>
      </c>
      <c r="E9" s="15" t="str">
        <f t="shared" si="0"/>
        <v>-</v>
      </c>
      <c r="F9" s="15" t="str">
        <f>IF(C9&lt;&gt;0,D9/C9,"-")</f>
        <v>-</v>
      </c>
    </row>
    <row r="10" spans="1:6" s="16" customFormat="1" ht="30" customHeight="1" x14ac:dyDescent="0.25">
      <c r="A10" s="17" t="s">
        <v>13</v>
      </c>
      <c r="B10" s="18">
        <f>B8+B9</f>
        <v>2058411.25</v>
      </c>
      <c r="C10" s="18">
        <f>C8+C9</f>
        <v>1794024</v>
      </c>
      <c r="D10" s="18">
        <f>D8+D9</f>
        <v>1813977.57</v>
      </c>
      <c r="E10" s="19">
        <f t="shared" si="0"/>
        <v>0.88125129028516536</v>
      </c>
      <c r="F10" s="19">
        <v>1.0111000000000001</v>
      </c>
    </row>
    <row r="11" spans="1:6" s="11" customFormat="1" ht="24.95" customHeight="1" x14ac:dyDescent="0.25">
      <c r="A11" s="13" t="s">
        <v>14</v>
      </c>
      <c r="B11" s="14">
        <v>1934516.59</v>
      </c>
      <c r="C11" s="14">
        <v>1729399</v>
      </c>
      <c r="D11" s="14">
        <v>1646283.55</v>
      </c>
      <c r="E11" s="15">
        <f t="shared" si="0"/>
        <v>0.85100513405263689</v>
      </c>
      <c r="F11" s="15">
        <f>IF(C11&lt;&gt;0,D11/C11,"-")</f>
        <v>0.95193969118751665</v>
      </c>
    </row>
    <row r="12" spans="1:6" s="11" customFormat="1" ht="24.95" customHeight="1" x14ac:dyDescent="0.25">
      <c r="A12" s="13" t="s">
        <v>15</v>
      </c>
      <c r="B12" s="14">
        <v>618.29999999999995</v>
      </c>
      <c r="C12" s="14">
        <v>24625</v>
      </c>
      <c r="D12" s="14">
        <v>19195.63</v>
      </c>
      <c r="E12" s="15">
        <f t="shared" si="0"/>
        <v>31.045819181627046</v>
      </c>
      <c r="F12" s="15">
        <f>IF(C12&lt;&gt;0,D12/C12,"-")</f>
        <v>0.77951796954314723</v>
      </c>
    </row>
    <row r="13" spans="1:6" ht="30" customHeight="1" x14ac:dyDescent="0.25">
      <c r="A13" s="17" t="s">
        <v>16</v>
      </c>
      <c r="B13" s="18">
        <f>B11+B12</f>
        <v>1935134.8900000001</v>
      </c>
      <c r="C13" s="18">
        <f>C11+C12</f>
        <v>1754024</v>
      </c>
      <c r="D13" s="18">
        <f>D11+D12</f>
        <v>1665479.18</v>
      </c>
      <c r="E13" s="19">
        <f t="shared" si="0"/>
        <v>0.86065275790671103</v>
      </c>
      <c r="F13" s="19">
        <f>IF(C13&lt;&gt;0,D13/C13,"-")</f>
        <v>0.94951903736778964</v>
      </c>
    </row>
    <row r="14" spans="1:6" ht="30" customHeight="1" x14ac:dyDescent="0.25">
      <c r="A14" s="17" t="s">
        <v>17</v>
      </c>
      <c r="B14" s="18">
        <f>B8+B9-B11-B12</f>
        <v>123276.35999999991</v>
      </c>
      <c r="C14" s="18">
        <f>C8+C9-C11-C12</f>
        <v>40000</v>
      </c>
      <c r="D14" s="18">
        <f>D8+D9-D11-D12</f>
        <v>148498.39000000001</v>
      </c>
      <c r="E14" s="19">
        <f t="shared" si="0"/>
        <v>1.2045974589126425</v>
      </c>
      <c r="F14" s="19">
        <f>IF(C14&lt;&gt;0,D14/C14,"-")</f>
        <v>3.7124597500000003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18</v>
      </c>
      <c r="B17" s="9"/>
      <c r="C17" s="9"/>
      <c r="D17" s="9"/>
      <c r="E17" s="9"/>
      <c r="F17" s="9"/>
    </row>
    <row r="18" spans="1:6" ht="57.6" customHeight="1" x14ac:dyDescent="0.25">
      <c r="A18" s="10" t="s">
        <v>4</v>
      </c>
      <c r="B18" s="10" t="str">
        <f>B6</f>
        <v>Ostvarenje /
Izvršenje
01.-12.2024.</v>
      </c>
      <c r="C18" s="10" t="str">
        <f>C6</f>
        <v>Izvorni plan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10</v>
      </c>
      <c r="B19" s="12">
        <f>COLUMN()</f>
        <v>2</v>
      </c>
      <c r="C19" s="12">
        <f>COLUMN()</f>
        <v>3</v>
      </c>
      <c r="D19" s="12">
        <f>COLUMN()</f>
        <v>4</v>
      </c>
      <c r="E19" s="12" t="e">
        <f ca="1">_xlfn.CONCAT(TEXT(COLUMN(),"@")," (",TEXT(D19,"@")," / ",TEXT(B19,"@"),")")</f>
        <v>#NAME?</v>
      </c>
      <c r="F19" s="12" t="e">
        <f ca="1">_xlfn.CONCAT(TEXT(COLUMN(),"@")," (",TEXT(D19,"@")," / ",TEXT(C19,"@"),")")</f>
        <v>#NAME?</v>
      </c>
    </row>
    <row r="20" spans="1:6" s="11" customFormat="1" ht="24.95" customHeight="1" x14ac:dyDescent="0.25">
      <c r="A20" s="13" t="s">
        <v>19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20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21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22</v>
      </c>
      <c r="B23" s="14">
        <v>300721.38</v>
      </c>
      <c r="C23" s="14">
        <v>502610.9</v>
      </c>
      <c r="D23" s="14">
        <v>502610.9</v>
      </c>
      <c r="E23" s="15">
        <f t="shared" si="1"/>
        <v>1.6713507366852334</v>
      </c>
      <c r="F23" s="15">
        <f t="shared" si="2"/>
        <v>1</v>
      </c>
    </row>
    <row r="24" spans="1:6" s="11" customFormat="1" ht="24.95" customHeight="1" x14ac:dyDescent="0.25">
      <c r="A24" s="13" t="s">
        <v>23</v>
      </c>
      <c r="B24" s="14">
        <v>423997.74</v>
      </c>
      <c r="C24" s="14">
        <v>542610.9</v>
      </c>
      <c r="D24" s="14">
        <v>651109.29</v>
      </c>
      <c r="E24" s="15">
        <f t="shared" si="1"/>
        <v>1.5356433031930785</v>
      </c>
      <c r="F24" s="15">
        <f t="shared" si="2"/>
        <v>1.1999561564281145</v>
      </c>
    </row>
    <row r="25" spans="1:6" ht="30" customHeight="1" x14ac:dyDescent="0.25">
      <c r="A25" s="17" t="s">
        <v>24</v>
      </c>
      <c r="B25" s="18">
        <f>B20-B21+B23-B24</f>
        <v>-123276.35999999999</v>
      </c>
      <c r="C25" s="18">
        <f>C20-C21+C23-C24</f>
        <v>-40000</v>
      </c>
      <c r="D25" s="18">
        <f>D20-D21+D23-D24</f>
        <v>-148498.39000000001</v>
      </c>
      <c r="E25" s="19">
        <f t="shared" si="1"/>
        <v>1.2045974589126418</v>
      </c>
      <c r="F25" s="19">
        <f t="shared" si="2"/>
        <v>3.7124597500000003</v>
      </c>
    </row>
    <row r="26" spans="1:6" ht="30" customHeight="1" x14ac:dyDescent="0.25">
      <c r="A26" s="17" t="s">
        <v>25</v>
      </c>
      <c r="B26" s="18">
        <f>B14+B25</f>
        <v>0</v>
      </c>
      <c r="C26" s="18">
        <f>C14+C25</f>
        <v>0</v>
      </c>
      <c r="D26" s="18">
        <f>D14+D25</f>
        <v>0</v>
      </c>
      <c r="E26" s="19" t="str">
        <f t="shared" si="1"/>
        <v>-</v>
      </c>
      <c r="F26" s="19" t="str">
        <f t="shared" si="2"/>
        <v>-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8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35"/>
  <sheetViews>
    <sheetView zoomScaleNormal="100" workbookViewId="0">
      <pane ySplit="6" topLeftCell="A133" activePane="bottomLeft" state="frozen"/>
      <selection pane="bottomLeft" activeCell="B132" sqref="B132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1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26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27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28</v>
      </c>
      <c r="B4" s="9"/>
      <c r="C4" s="9"/>
      <c r="D4" s="9"/>
      <c r="E4" s="9"/>
      <c r="F4" s="9"/>
    </row>
    <row r="5" spans="1:6" ht="57.6" customHeight="1" x14ac:dyDescent="0.25">
      <c r="A5" s="10" t="s">
        <v>29</v>
      </c>
      <c r="B5" s="10" t="s">
        <v>30</v>
      </c>
      <c r="C5" s="10" t="s">
        <v>6</v>
      </c>
      <c r="D5" s="10" t="s">
        <v>31</v>
      </c>
      <c r="E5" s="10" t="s">
        <v>32</v>
      </c>
      <c r="F5" s="10" t="s">
        <v>33</v>
      </c>
    </row>
    <row r="6" spans="1:6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x14ac:dyDescent="0.25">
      <c r="A7" s="25" t="s">
        <v>11</v>
      </c>
      <c r="B7" s="26">
        <f>SUBTOTAL(9,B10:B29)</f>
        <v>2058411.2500000002</v>
      </c>
      <c r="C7" s="26">
        <v>1794024</v>
      </c>
      <c r="D7" s="26">
        <f>SUBTOTAL(9,D10:D29)</f>
        <v>1813977.5699999998</v>
      </c>
      <c r="E7" s="27">
        <f t="shared" ref="E7:E30" si="0">IF(B7&lt;&gt;0,D7/B7,"-")</f>
        <v>0.88125129028516513</v>
      </c>
      <c r="F7" s="27">
        <f t="shared" ref="F7:F30" si="1">IF(C7&lt;&gt;0,D7/C7,"-")</f>
        <v>1.0111222425118058</v>
      </c>
    </row>
    <row r="8" spans="1:6" x14ac:dyDescent="0.25">
      <c r="A8" s="28" t="s">
        <v>34</v>
      </c>
      <c r="B8" s="29">
        <f>SUBTOTAL(9,B10:B10)</f>
        <v>0</v>
      </c>
      <c r="C8" s="29"/>
      <c r="D8" s="29"/>
      <c r="E8" s="30" t="str">
        <f t="shared" si="0"/>
        <v>-</v>
      </c>
      <c r="F8" s="30" t="str">
        <f t="shared" si="1"/>
        <v>-</v>
      </c>
    </row>
    <row r="9" spans="1:6" x14ac:dyDescent="0.25">
      <c r="A9" s="31" t="s">
        <v>35</v>
      </c>
      <c r="B9" s="32">
        <f>SUBTOTAL(9,B10:B10)</f>
        <v>0</v>
      </c>
      <c r="C9" s="32"/>
      <c r="D9" s="32"/>
      <c r="E9" s="33" t="str">
        <f t="shared" si="0"/>
        <v>-</v>
      </c>
      <c r="F9" s="33" t="str">
        <f t="shared" si="1"/>
        <v>-</v>
      </c>
    </row>
    <row r="10" spans="1:6" x14ac:dyDescent="0.25">
      <c r="A10" s="34" t="s">
        <v>36</v>
      </c>
      <c r="B10" s="35">
        <v>0</v>
      </c>
      <c r="C10" s="35"/>
      <c r="D10" s="35"/>
      <c r="E10" s="36" t="str">
        <f t="shared" si="0"/>
        <v>-</v>
      </c>
      <c r="F10" s="36" t="str">
        <f t="shared" si="1"/>
        <v>-</v>
      </c>
    </row>
    <row r="11" spans="1:6" x14ac:dyDescent="0.25">
      <c r="A11" s="28" t="s">
        <v>37</v>
      </c>
      <c r="B11" s="29">
        <f>SUBTOTAL(9,B13:B13)</f>
        <v>0</v>
      </c>
      <c r="C11" s="29">
        <v>0</v>
      </c>
      <c r="D11" s="29">
        <f>SUBTOTAL(9,D13:D13)</f>
        <v>0</v>
      </c>
      <c r="E11" s="30" t="str">
        <f t="shared" si="0"/>
        <v>-</v>
      </c>
      <c r="F11" s="30" t="str">
        <f t="shared" si="1"/>
        <v>-</v>
      </c>
    </row>
    <row r="12" spans="1:6" x14ac:dyDescent="0.25">
      <c r="A12" s="31" t="s">
        <v>38</v>
      </c>
      <c r="B12" s="32">
        <f>SUBTOTAL(9,B13:B13)</f>
        <v>0</v>
      </c>
      <c r="C12" s="32"/>
      <c r="D12" s="32">
        <f>SUBTOTAL(9,D13:D13)</f>
        <v>0</v>
      </c>
      <c r="E12" s="33" t="str">
        <f t="shared" si="0"/>
        <v>-</v>
      </c>
      <c r="F12" s="33" t="str">
        <f t="shared" si="1"/>
        <v>-</v>
      </c>
    </row>
    <row r="13" spans="1:6" x14ac:dyDescent="0.25">
      <c r="A13" s="34" t="s">
        <v>39</v>
      </c>
      <c r="B13" s="35">
        <v>0</v>
      </c>
      <c r="C13" s="35"/>
      <c r="D13" s="35">
        <v>0</v>
      </c>
      <c r="E13" s="36" t="str">
        <f t="shared" si="0"/>
        <v>-</v>
      </c>
      <c r="F13" s="36" t="str">
        <f t="shared" si="1"/>
        <v>-</v>
      </c>
    </row>
    <row r="14" spans="1:6" x14ac:dyDescent="0.25">
      <c r="A14" s="31" t="s">
        <v>189</v>
      </c>
      <c r="B14" s="32">
        <f>SUBTOTAL(9,B15:B15)</f>
        <v>5000</v>
      </c>
      <c r="C14" s="32"/>
      <c r="D14" s="32">
        <f>SUBTOTAL(9,D15:D15)</f>
        <v>0</v>
      </c>
      <c r="E14" s="33">
        <f t="shared" ref="E14" si="2">IF(B14&lt;&gt;0,D14/B14,"-")</f>
        <v>0</v>
      </c>
      <c r="F14" s="33" t="str">
        <f t="shared" ref="F14" si="3">IF(C14&lt;&gt;0,D14/C14,"-")</f>
        <v>-</v>
      </c>
    </row>
    <row r="15" spans="1:6" x14ac:dyDescent="0.25">
      <c r="A15" s="34" t="s">
        <v>190</v>
      </c>
      <c r="B15" s="35">
        <v>5000</v>
      </c>
      <c r="C15" s="35"/>
      <c r="D15" s="35"/>
      <c r="E15" s="36"/>
      <c r="F15" s="36"/>
    </row>
    <row r="16" spans="1:6" x14ac:dyDescent="0.25">
      <c r="A16" s="28" t="s">
        <v>40</v>
      </c>
      <c r="B16" s="29"/>
      <c r="C16" s="29">
        <v>53.08</v>
      </c>
      <c r="D16" s="29">
        <f>SUBTOTAL(9,D18:D19)</f>
        <v>0</v>
      </c>
      <c r="E16" s="30" t="str">
        <f t="shared" si="0"/>
        <v>-</v>
      </c>
      <c r="F16" s="30">
        <f t="shared" si="1"/>
        <v>0</v>
      </c>
    </row>
    <row r="17" spans="1:6" x14ac:dyDescent="0.25">
      <c r="A17" s="31" t="s">
        <v>41</v>
      </c>
      <c r="B17" s="32">
        <f>SUBTOTAL(9,B18:B19)</f>
        <v>0</v>
      </c>
      <c r="C17" s="32">
        <v>53.08</v>
      </c>
      <c r="D17" s="32">
        <f>SUBTOTAL(9,D18:D19)</f>
        <v>0</v>
      </c>
      <c r="E17" s="33" t="str">
        <f t="shared" si="0"/>
        <v>-</v>
      </c>
      <c r="F17" s="33">
        <f t="shared" si="1"/>
        <v>0</v>
      </c>
    </row>
    <row r="18" spans="1:6" x14ac:dyDescent="0.25">
      <c r="A18" s="34" t="s">
        <v>42</v>
      </c>
      <c r="B18" s="35">
        <v>0</v>
      </c>
      <c r="C18" s="35"/>
      <c r="D18" s="35">
        <v>0</v>
      </c>
      <c r="E18" s="36" t="str">
        <f t="shared" si="0"/>
        <v>-</v>
      </c>
      <c r="F18" s="36" t="str">
        <f t="shared" si="1"/>
        <v>-</v>
      </c>
    </row>
    <row r="19" spans="1:6" x14ac:dyDescent="0.25">
      <c r="A19" s="34" t="s">
        <v>43</v>
      </c>
      <c r="B19" s="35">
        <v>0</v>
      </c>
      <c r="C19" s="35">
        <v>53.08</v>
      </c>
      <c r="D19" s="35">
        <v>0</v>
      </c>
      <c r="E19" s="36" t="str">
        <f t="shared" si="0"/>
        <v>-</v>
      </c>
      <c r="F19" s="36">
        <f t="shared" si="1"/>
        <v>0</v>
      </c>
    </row>
    <row r="20" spans="1:6" x14ac:dyDescent="0.25">
      <c r="A20" s="28" t="s">
        <v>44</v>
      </c>
      <c r="B20" s="29">
        <f>SUBTOTAL(9,B22:B22)</f>
        <v>17075.2</v>
      </c>
      <c r="C20" s="29">
        <v>13000</v>
      </c>
      <c r="D20" s="29">
        <f>SUBTOTAL(9,D22:D22)</f>
        <v>24767.27</v>
      </c>
      <c r="E20" s="30">
        <f t="shared" si="0"/>
        <v>1.4504819855697151</v>
      </c>
      <c r="F20" s="30">
        <f t="shared" si="1"/>
        <v>1.9051746153846154</v>
      </c>
    </row>
    <row r="21" spans="1:6" x14ac:dyDescent="0.25">
      <c r="A21" s="31" t="s">
        <v>45</v>
      </c>
      <c r="B21" s="32">
        <f>SUBTOTAL(9,B22:B22)</f>
        <v>17075.2</v>
      </c>
      <c r="C21" s="32">
        <v>13000</v>
      </c>
      <c r="D21" s="32">
        <f>SUBTOTAL(9,D22:D22)</f>
        <v>24767.27</v>
      </c>
      <c r="E21" s="33">
        <f t="shared" si="0"/>
        <v>1.4504819855697151</v>
      </c>
      <c r="F21" s="33">
        <f t="shared" si="1"/>
        <v>1.9051746153846154</v>
      </c>
    </row>
    <row r="22" spans="1:6" x14ac:dyDescent="0.25">
      <c r="A22" s="34" t="s">
        <v>46</v>
      </c>
      <c r="B22" s="35">
        <v>17075.2</v>
      </c>
      <c r="C22" s="35">
        <v>13000</v>
      </c>
      <c r="D22" s="35">
        <v>24767.27</v>
      </c>
      <c r="E22" s="36">
        <f t="shared" si="0"/>
        <v>1.4504819855697151</v>
      </c>
      <c r="F22" s="36">
        <f t="shared" si="1"/>
        <v>1.9051746153846154</v>
      </c>
    </row>
    <row r="23" spans="1:6" x14ac:dyDescent="0.25">
      <c r="A23" s="28" t="s">
        <v>47</v>
      </c>
      <c r="B23" s="29">
        <f>SUBTOTAL(9,B25:B25)</f>
        <v>249475.69</v>
      </c>
      <c r="C23" s="29">
        <v>149946.92000000001</v>
      </c>
      <c r="D23" s="29">
        <f>SUBTOTAL(9,D25:D25)</f>
        <v>209603.34</v>
      </c>
      <c r="E23" s="30">
        <f t="shared" si="0"/>
        <v>0.84017540947576896</v>
      </c>
      <c r="F23" s="30">
        <f t="shared" si="1"/>
        <v>1.3978502526093899</v>
      </c>
    </row>
    <row r="24" spans="1:6" x14ac:dyDescent="0.25">
      <c r="A24" s="31" t="s">
        <v>48</v>
      </c>
      <c r="B24" s="32">
        <f>SUBTOTAL(9,B25:B25)</f>
        <v>249475.69</v>
      </c>
      <c r="C24" s="32">
        <v>149946.92000000001</v>
      </c>
      <c r="D24" s="32">
        <f>SUBTOTAL(9,D25:D25)</f>
        <v>209603.34</v>
      </c>
      <c r="E24" s="33">
        <f t="shared" si="0"/>
        <v>0.84017540947576896</v>
      </c>
      <c r="F24" s="33">
        <f t="shared" si="1"/>
        <v>1.3978502526093899</v>
      </c>
    </row>
    <row r="25" spans="1:6" x14ac:dyDescent="0.25">
      <c r="A25" s="34" t="s">
        <v>49</v>
      </c>
      <c r="B25" s="35">
        <v>249475.69</v>
      </c>
      <c r="C25" s="35">
        <v>149946.92000000001</v>
      </c>
      <c r="D25" s="35">
        <v>209603.34</v>
      </c>
      <c r="E25" s="36">
        <f t="shared" si="0"/>
        <v>0.84017540947576896</v>
      </c>
      <c r="F25" s="36">
        <f t="shared" si="1"/>
        <v>1.3978502526093899</v>
      </c>
    </row>
    <row r="26" spans="1:6" x14ac:dyDescent="0.25">
      <c r="A26" s="28" t="s">
        <v>50</v>
      </c>
      <c r="B26" s="29">
        <f>SUBTOTAL(9,B28:B29)</f>
        <v>1786860.36</v>
      </c>
      <c r="C26" s="29">
        <v>1631024</v>
      </c>
      <c r="D26" s="29">
        <f>SUBTOTAL(9,D28:D29)</f>
        <v>1579606.96</v>
      </c>
      <c r="E26" s="30">
        <f t="shared" si="0"/>
        <v>0.88401253693937221</v>
      </c>
      <c r="F26" s="30">
        <f t="shared" si="1"/>
        <v>0.96847560796162413</v>
      </c>
    </row>
    <row r="27" spans="1:6" x14ac:dyDescent="0.25">
      <c r="A27" s="31" t="s">
        <v>51</v>
      </c>
      <c r="B27" s="32">
        <f>SUBTOTAL(9,B28:B29)</f>
        <v>1786860.36</v>
      </c>
      <c r="C27" s="32">
        <v>1631024</v>
      </c>
      <c r="D27" s="32">
        <f>SUBTOTAL(9,D28:D29)</f>
        <v>1579606.96</v>
      </c>
      <c r="E27" s="33">
        <f t="shared" si="0"/>
        <v>0.88401253693937221</v>
      </c>
      <c r="F27" s="33">
        <f t="shared" si="1"/>
        <v>0.96847560796162413</v>
      </c>
    </row>
    <row r="28" spans="1:6" x14ac:dyDescent="0.25">
      <c r="A28" s="34" t="s">
        <v>52</v>
      </c>
      <c r="B28" s="35">
        <v>1786242.06</v>
      </c>
      <c r="C28" s="35">
        <v>1622399</v>
      </c>
      <c r="D28" s="35">
        <v>1570981.96</v>
      </c>
      <c r="E28" s="36">
        <f t="shared" si="0"/>
        <v>0.87948996117581058</v>
      </c>
      <c r="F28" s="36">
        <f t="shared" si="1"/>
        <v>0.96830801794133259</v>
      </c>
    </row>
    <row r="29" spans="1:6" x14ac:dyDescent="0.25">
      <c r="A29" s="34" t="s">
        <v>53</v>
      </c>
      <c r="B29" s="35">
        <v>618.29999999999995</v>
      </c>
      <c r="C29" s="35">
        <v>8625</v>
      </c>
      <c r="D29" s="35">
        <v>8625</v>
      </c>
      <c r="E29" s="36">
        <f t="shared" si="0"/>
        <v>13.949539058709366</v>
      </c>
      <c r="F29" s="36">
        <f t="shared" si="1"/>
        <v>1</v>
      </c>
    </row>
    <row r="30" spans="1:6" ht="20.100000000000001" customHeight="1" x14ac:dyDescent="0.25">
      <c r="A30" s="37" t="s">
        <v>54</v>
      </c>
      <c r="B30" s="38">
        <f>IFERROR(SUBTOTAL(9,B10:B29),0)</f>
        <v>2058411.2500000002</v>
      </c>
      <c r="C30" s="38">
        <v>1794024</v>
      </c>
      <c r="D30" s="38">
        <f>IFERROR(SUBTOTAL(9,D10:D29),0)</f>
        <v>1813977.5699999998</v>
      </c>
      <c r="E30" s="39">
        <f t="shared" si="0"/>
        <v>0.88125129028516513</v>
      </c>
      <c r="F30" s="39">
        <f t="shared" si="1"/>
        <v>1.0111222425118058</v>
      </c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6" s="7" customFormat="1" ht="24.95" customHeight="1" x14ac:dyDescent="0.25">
      <c r="A33" s="8" t="s">
        <v>55</v>
      </c>
      <c r="B33" s="9"/>
      <c r="C33" s="9"/>
      <c r="D33" s="9"/>
      <c r="E33" s="9"/>
      <c r="F33" s="9"/>
    </row>
    <row r="34" spans="1:6" ht="57.6" customHeight="1" x14ac:dyDescent="0.25">
      <c r="A34" s="40" t="s">
        <v>29</v>
      </c>
      <c r="B34" s="10" t="s">
        <v>30</v>
      </c>
      <c r="C34" s="10" t="s">
        <v>6</v>
      </c>
      <c r="D34" s="10" t="s">
        <v>31</v>
      </c>
      <c r="E34" s="10" t="s">
        <v>32</v>
      </c>
      <c r="F34" s="10" t="s">
        <v>33</v>
      </c>
    </row>
    <row r="35" spans="1:6" s="11" customFormat="1" ht="15.95" customHeight="1" x14ac:dyDescent="0.25">
      <c r="A35" s="12" t="s">
        <v>10</v>
      </c>
      <c r="B35" s="12">
        <f>COLUMN()</f>
        <v>2</v>
      </c>
      <c r="C35" s="12">
        <v>3</v>
      </c>
      <c r="D35" s="12">
        <f>COLUMN()</f>
        <v>4</v>
      </c>
      <c r="E35" s="12" t="e">
        <f ca="1">_xlfn.CONCAT(TEXT(COLUMN(),"@")," (",TEXT(D35,"@")," / ",TEXT(B35,"@"),")")</f>
        <v>#NAME?</v>
      </c>
      <c r="F35" s="12" t="e">
        <f ca="1">_xlfn.CONCAT(TEXT(COLUMN(),"@")," (",TEXT(D35,"@")," / ",TEXT(C35,"@"),")")</f>
        <v>#NAME?</v>
      </c>
    </row>
    <row r="36" spans="1:6" x14ac:dyDescent="0.25">
      <c r="A36" s="25" t="s">
        <v>14</v>
      </c>
      <c r="B36" s="26">
        <f>SUBTOTAL(9,B39:B74)</f>
        <v>1934516.5899999999</v>
      </c>
      <c r="C36" s="26">
        <v>1729399</v>
      </c>
      <c r="D36" s="26">
        <f>SUBTOTAL(9,D39:D74)</f>
        <v>1646283.5499999996</v>
      </c>
      <c r="E36" s="27">
        <f t="shared" ref="E36:E81" si="4">IF(B36&lt;&gt;0,D36/B36,"-")</f>
        <v>0.85100513405263678</v>
      </c>
      <c r="F36" s="27">
        <f t="shared" ref="F36:F82" si="5">IF(C36&lt;&gt;0,D36/C36,"-")</f>
        <v>0.95193969118751631</v>
      </c>
    </row>
    <row r="37" spans="1:6" x14ac:dyDescent="0.25">
      <c r="A37" s="28" t="s">
        <v>56</v>
      </c>
      <c r="B37" s="29">
        <f>SUBTOTAL(9,B39:B43)</f>
        <v>988972.19</v>
      </c>
      <c r="C37" s="29">
        <v>1155032</v>
      </c>
      <c r="D37" s="29">
        <f>SUBTOTAL(9,D39:D43)</f>
        <v>1121941.07</v>
      </c>
      <c r="E37" s="30">
        <f t="shared" si="4"/>
        <v>1.1344515865506797</v>
      </c>
      <c r="F37" s="30">
        <f t="shared" si="5"/>
        <v>0.97135063790440446</v>
      </c>
    </row>
    <row r="38" spans="1:6" x14ac:dyDescent="0.25">
      <c r="A38" s="31" t="s">
        <v>57</v>
      </c>
      <c r="B38" s="32">
        <f>SUBTOTAL(9,B39:B39)</f>
        <v>791548.98</v>
      </c>
      <c r="C38" s="32">
        <v>932367</v>
      </c>
      <c r="D38" s="32">
        <f>SUBTOTAL(9,D39:D39)</f>
        <v>902063.64</v>
      </c>
      <c r="E38" s="33">
        <f t="shared" si="4"/>
        <v>1.139618220466913</v>
      </c>
      <c r="F38" s="33">
        <f t="shared" si="5"/>
        <v>0.96749846358783609</v>
      </c>
    </row>
    <row r="39" spans="1:6" x14ac:dyDescent="0.25">
      <c r="A39" s="34" t="s">
        <v>58</v>
      </c>
      <c r="B39" s="35">
        <v>791548.98</v>
      </c>
      <c r="C39" s="35">
        <v>932367</v>
      </c>
      <c r="D39" s="35">
        <v>902063.64</v>
      </c>
      <c r="E39" s="36">
        <f t="shared" si="4"/>
        <v>1.139618220466913</v>
      </c>
      <c r="F39" s="36">
        <f t="shared" si="5"/>
        <v>0.96749846358783609</v>
      </c>
    </row>
    <row r="40" spans="1:6" x14ac:dyDescent="0.25">
      <c r="A40" s="31" t="s">
        <v>59</v>
      </c>
      <c r="B40" s="32">
        <f>SUBTOTAL(9,B41:B41)</f>
        <v>72423.850000000006</v>
      </c>
      <c r="C40" s="32">
        <v>70000</v>
      </c>
      <c r="D40" s="32">
        <f>SUBTOTAL(9,D41:D41)</f>
        <v>72163.34</v>
      </c>
      <c r="E40" s="33">
        <f t="shared" si="4"/>
        <v>0.9964029805098733</v>
      </c>
      <c r="F40" s="33">
        <f t="shared" si="5"/>
        <v>1.0309048571428572</v>
      </c>
    </row>
    <row r="41" spans="1:6" x14ac:dyDescent="0.25">
      <c r="A41" s="34" t="s">
        <v>60</v>
      </c>
      <c r="B41" s="35">
        <v>72423.850000000006</v>
      </c>
      <c r="C41" s="35">
        <v>70000</v>
      </c>
      <c r="D41" s="35">
        <v>72163.34</v>
      </c>
      <c r="E41" s="36">
        <f t="shared" si="4"/>
        <v>0.9964029805098733</v>
      </c>
      <c r="F41" s="36">
        <f t="shared" si="5"/>
        <v>1.0309048571428572</v>
      </c>
    </row>
    <row r="42" spans="1:6" x14ac:dyDescent="0.25">
      <c r="A42" s="31" t="s">
        <v>61</v>
      </c>
      <c r="B42" s="32">
        <f>SUBTOTAL(9,B43:B43)</f>
        <v>124999.36</v>
      </c>
      <c r="C42" s="32">
        <v>152665</v>
      </c>
      <c r="D42" s="32">
        <f>SUBTOTAL(9,D43:D43)</f>
        <v>147714.09</v>
      </c>
      <c r="E42" s="33">
        <f t="shared" si="4"/>
        <v>1.1817187704001044</v>
      </c>
      <c r="F42" s="33">
        <f t="shared" si="5"/>
        <v>0.96757010447712311</v>
      </c>
    </row>
    <row r="43" spans="1:6" x14ac:dyDescent="0.25">
      <c r="A43" s="34" t="s">
        <v>62</v>
      </c>
      <c r="B43" s="35">
        <v>124999.36</v>
      </c>
      <c r="C43" s="35">
        <v>152665</v>
      </c>
      <c r="D43" s="35">
        <v>147714.09</v>
      </c>
      <c r="E43" s="36">
        <f t="shared" si="4"/>
        <v>1.1817187704001044</v>
      </c>
      <c r="F43" s="36">
        <f t="shared" si="5"/>
        <v>0.96757010447712311</v>
      </c>
    </row>
    <row r="44" spans="1:6" x14ac:dyDescent="0.25">
      <c r="A44" s="28" t="s">
        <v>63</v>
      </c>
      <c r="B44" s="29">
        <f>SUBTOTAL(9,B46:B71)</f>
        <v>944391.07000000007</v>
      </c>
      <c r="C44" s="29">
        <v>572867</v>
      </c>
      <c r="D44" s="29">
        <f>SUBTOTAL(9,D46:D71)</f>
        <v>523220.75000000006</v>
      </c>
      <c r="E44" s="30">
        <f t="shared" si="4"/>
        <v>0.55402975167903701</v>
      </c>
      <c r="F44" s="30">
        <f t="shared" si="5"/>
        <v>0.91333721439705906</v>
      </c>
    </row>
    <row r="45" spans="1:6" x14ac:dyDescent="0.25">
      <c r="A45" s="31" t="s">
        <v>64</v>
      </c>
      <c r="B45" s="32">
        <f>SUBTOTAL(9,B46:B48)</f>
        <v>36533.410000000003</v>
      </c>
      <c r="C45" s="32">
        <v>40600</v>
      </c>
      <c r="D45" s="32">
        <f>SUBTOTAL(9,D46:D48)</f>
        <v>41276.769999999997</v>
      </c>
      <c r="E45" s="33">
        <f t="shared" si="4"/>
        <v>1.1298362238838366</v>
      </c>
      <c r="F45" s="33">
        <f t="shared" si="5"/>
        <v>1.0166692118226601</v>
      </c>
    </row>
    <row r="46" spans="1:6" x14ac:dyDescent="0.25">
      <c r="A46" s="34" t="s">
        <v>65</v>
      </c>
      <c r="B46" s="35">
        <v>8433.77</v>
      </c>
      <c r="C46" s="35">
        <v>10000</v>
      </c>
      <c r="D46" s="35">
        <v>13430.560000000003</v>
      </c>
      <c r="E46" s="36">
        <f t="shared" si="4"/>
        <v>1.592474065572099</v>
      </c>
      <c r="F46" s="36">
        <f t="shared" si="5"/>
        <v>1.3430560000000002</v>
      </c>
    </row>
    <row r="47" spans="1:6" x14ac:dyDescent="0.25">
      <c r="A47" s="34" t="s">
        <v>66</v>
      </c>
      <c r="B47" s="35">
        <v>25506.83</v>
      </c>
      <c r="C47" s="35">
        <v>26600</v>
      </c>
      <c r="D47" s="35">
        <v>24572.26</v>
      </c>
      <c r="E47" s="36">
        <f t="shared" si="4"/>
        <v>0.96336000984834247</v>
      </c>
      <c r="F47" s="36">
        <f t="shared" si="5"/>
        <v>0.92376917293233074</v>
      </c>
    </row>
    <row r="48" spans="1:6" x14ac:dyDescent="0.25">
      <c r="A48" s="34" t="s">
        <v>67</v>
      </c>
      <c r="B48" s="35">
        <v>2592.81</v>
      </c>
      <c r="C48" s="35">
        <v>4000</v>
      </c>
      <c r="D48" s="35">
        <v>3273.95</v>
      </c>
      <c r="E48" s="36">
        <f t="shared" si="4"/>
        <v>1.2627033990149683</v>
      </c>
      <c r="F48" s="36">
        <f t="shared" si="5"/>
        <v>0.81848749999999992</v>
      </c>
    </row>
    <row r="49" spans="1:6" x14ac:dyDescent="0.25">
      <c r="A49" s="31" t="s">
        <v>68</v>
      </c>
      <c r="B49" s="32">
        <f>SUBTOTAL(9,B50:B55)</f>
        <v>88492.54</v>
      </c>
      <c r="C49" s="32">
        <v>98840</v>
      </c>
      <c r="D49" s="32">
        <f>SUBTOTAL(9,D50:D55)</f>
        <v>79919.38</v>
      </c>
      <c r="E49" s="33">
        <f t="shared" si="4"/>
        <v>0.90311996920870408</v>
      </c>
      <c r="F49" s="33">
        <f t="shared" si="5"/>
        <v>0.80857324969647926</v>
      </c>
    </row>
    <row r="50" spans="1:6" x14ac:dyDescent="0.25">
      <c r="A50" s="34" t="s">
        <v>69</v>
      </c>
      <c r="B50" s="35">
        <v>27996.21</v>
      </c>
      <c r="C50" s="35">
        <v>31431</v>
      </c>
      <c r="D50" s="35">
        <v>23944.959999999999</v>
      </c>
      <c r="E50" s="36">
        <f t="shared" si="4"/>
        <v>0.85529291286213383</v>
      </c>
      <c r="F50" s="36">
        <f t="shared" si="5"/>
        <v>0.76182622251916898</v>
      </c>
    </row>
    <row r="51" spans="1:6" x14ac:dyDescent="0.25">
      <c r="A51" s="34" t="s">
        <v>70</v>
      </c>
      <c r="B51" s="35">
        <v>1491.49</v>
      </c>
      <c r="C51" s="35">
        <v>3000</v>
      </c>
      <c r="D51" s="35">
        <v>1561.85</v>
      </c>
      <c r="E51" s="36">
        <f t="shared" si="4"/>
        <v>1.0471743022078592</v>
      </c>
      <c r="F51" s="36">
        <f t="shared" si="5"/>
        <v>0.52061666666666662</v>
      </c>
    </row>
    <row r="52" spans="1:6" x14ac:dyDescent="0.25">
      <c r="A52" s="34" t="s">
        <v>71</v>
      </c>
      <c r="B52" s="35">
        <v>49965.67</v>
      </c>
      <c r="C52" s="35">
        <v>52570</v>
      </c>
      <c r="D52" s="35">
        <v>49052.69</v>
      </c>
      <c r="E52" s="36">
        <f t="shared" si="4"/>
        <v>0.98172785434479326</v>
      </c>
      <c r="F52" s="36">
        <f t="shared" si="5"/>
        <v>0.93309282860947318</v>
      </c>
    </row>
    <row r="53" spans="1:6" x14ac:dyDescent="0.25">
      <c r="A53" s="34" t="s">
        <v>72</v>
      </c>
      <c r="B53" s="35">
        <v>2771.48</v>
      </c>
      <c r="C53" s="35">
        <v>6000</v>
      </c>
      <c r="D53" s="35">
        <v>4111.1499999999996</v>
      </c>
      <c r="E53" s="36">
        <f t="shared" si="4"/>
        <v>1.4833771125896631</v>
      </c>
      <c r="F53" s="36">
        <f t="shared" si="5"/>
        <v>0.68519166666666664</v>
      </c>
    </row>
    <row r="54" spans="1:6" x14ac:dyDescent="0.25">
      <c r="A54" s="34" t="s">
        <v>73</v>
      </c>
      <c r="B54" s="35">
        <v>6077.89</v>
      </c>
      <c r="C54" s="35">
        <v>5529</v>
      </c>
      <c r="D54" s="35">
        <v>1142.1300000000001</v>
      </c>
      <c r="E54" s="36">
        <f t="shared" si="4"/>
        <v>0.18791554305852853</v>
      </c>
      <c r="F54" s="36">
        <f t="shared" si="5"/>
        <v>0.20657080846446013</v>
      </c>
    </row>
    <row r="55" spans="1:6" x14ac:dyDescent="0.25">
      <c r="A55" s="34" t="s">
        <v>74</v>
      </c>
      <c r="B55" s="35">
        <v>189.8</v>
      </c>
      <c r="C55" s="35">
        <v>130</v>
      </c>
      <c r="D55" s="35">
        <v>106.6</v>
      </c>
      <c r="E55" s="36">
        <f t="shared" si="4"/>
        <v>0.56164383561643827</v>
      </c>
      <c r="F55" s="36">
        <f t="shared" si="5"/>
        <v>0.82</v>
      </c>
    </row>
    <row r="56" spans="1:6" x14ac:dyDescent="0.25">
      <c r="A56" s="31" t="s">
        <v>75</v>
      </c>
      <c r="B56" s="32">
        <f>SUBTOTAL(9,B57:B65)</f>
        <v>813831.18</v>
      </c>
      <c r="C56" s="32">
        <v>424707</v>
      </c>
      <c r="D56" s="32">
        <f>SUBTOTAL(9,D57:D65)</f>
        <v>399551.23</v>
      </c>
      <c r="E56" s="33">
        <f t="shared" si="4"/>
        <v>0.49095099796987374</v>
      </c>
      <c r="F56" s="33">
        <f t="shared" si="5"/>
        <v>0.94076911847461897</v>
      </c>
    </row>
    <row r="57" spans="1:6" x14ac:dyDescent="0.25">
      <c r="A57" s="34" t="s">
        <v>76</v>
      </c>
      <c r="B57" s="35">
        <v>6045.89</v>
      </c>
      <c r="C57" s="35">
        <v>7100</v>
      </c>
      <c r="D57" s="35">
        <v>6279.17</v>
      </c>
      <c r="E57" s="36">
        <f t="shared" si="4"/>
        <v>1.0385848899004115</v>
      </c>
      <c r="F57" s="36">
        <f t="shared" si="5"/>
        <v>0.88439014084507039</v>
      </c>
    </row>
    <row r="58" spans="1:6" x14ac:dyDescent="0.25">
      <c r="A58" s="34" t="s">
        <v>77</v>
      </c>
      <c r="B58" s="35">
        <v>737797</v>
      </c>
      <c r="C58" s="35">
        <v>46000</v>
      </c>
      <c r="D58" s="35">
        <v>33837.160000000003</v>
      </c>
      <c r="E58" s="36">
        <f t="shared" si="4"/>
        <v>4.5862425572345787E-2</v>
      </c>
      <c r="F58" s="36">
        <f t="shared" si="5"/>
        <v>0.73559043478260877</v>
      </c>
    </row>
    <row r="59" spans="1:6" x14ac:dyDescent="0.25">
      <c r="A59" s="34" t="s">
        <v>78</v>
      </c>
      <c r="B59" s="35">
        <v>739.18</v>
      </c>
      <c r="C59" s="35">
        <v>1000</v>
      </c>
      <c r="D59" s="35">
        <v>15</v>
      </c>
      <c r="E59" s="36">
        <f t="shared" si="4"/>
        <v>2.0292756838659057E-2</v>
      </c>
      <c r="F59" s="36">
        <f t="shared" si="5"/>
        <v>1.4999999999999999E-2</v>
      </c>
    </row>
    <row r="60" spans="1:6" x14ac:dyDescent="0.25">
      <c r="A60" s="34" t="s">
        <v>79</v>
      </c>
      <c r="B60" s="35">
        <v>14246.46</v>
      </c>
      <c r="C60" s="35">
        <v>15000</v>
      </c>
      <c r="D60" s="35">
        <v>14316.25</v>
      </c>
      <c r="E60" s="36">
        <f t="shared" si="4"/>
        <v>1.0048987608149673</v>
      </c>
      <c r="F60" s="36">
        <f t="shared" si="5"/>
        <v>0.95441666666666669</v>
      </c>
    </row>
    <row r="61" spans="1:6" x14ac:dyDescent="0.25">
      <c r="A61" s="34" t="s">
        <v>80</v>
      </c>
      <c r="B61" s="35">
        <v>0</v>
      </c>
      <c r="C61" s="35">
        <v>1000</v>
      </c>
      <c r="D61" s="35">
        <v>1000</v>
      </c>
      <c r="E61" s="36" t="str">
        <f t="shared" si="4"/>
        <v>-</v>
      </c>
      <c r="F61" s="36">
        <f t="shared" si="5"/>
        <v>1</v>
      </c>
    </row>
    <row r="62" spans="1:6" x14ac:dyDescent="0.25">
      <c r="A62" s="34" t="s">
        <v>81</v>
      </c>
      <c r="B62" s="35">
        <v>0</v>
      </c>
      <c r="C62" s="35">
        <v>6400</v>
      </c>
      <c r="D62" s="35">
        <v>5600</v>
      </c>
      <c r="E62" s="36" t="str">
        <f t="shared" si="4"/>
        <v>-</v>
      </c>
      <c r="F62" s="36">
        <f t="shared" si="5"/>
        <v>0.875</v>
      </c>
    </row>
    <row r="63" spans="1:6" x14ac:dyDescent="0.25">
      <c r="A63" s="34" t="s">
        <v>82</v>
      </c>
      <c r="B63" s="35">
        <v>25082.65</v>
      </c>
      <c r="C63" s="35">
        <v>312710</v>
      </c>
      <c r="D63" s="35">
        <v>313102.14999999997</v>
      </c>
      <c r="E63" s="36">
        <f t="shared" si="4"/>
        <v>12.482817804338854</v>
      </c>
      <c r="F63" s="36">
        <f t="shared" si="5"/>
        <v>1.001254037286943</v>
      </c>
    </row>
    <row r="64" spans="1:6" x14ac:dyDescent="0.25">
      <c r="A64" s="34" t="s">
        <v>83</v>
      </c>
      <c r="B64" s="35">
        <v>6327.45</v>
      </c>
      <c r="C64" s="35">
        <v>7900</v>
      </c>
      <c r="D64" s="35">
        <v>7070.69</v>
      </c>
      <c r="E64" s="36">
        <f t="shared" si="4"/>
        <v>1.1174628009703751</v>
      </c>
      <c r="F64" s="36">
        <f t="shared" si="5"/>
        <v>0.89502405063291135</v>
      </c>
    </row>
    <row r="65" spans="1:6" x14ac:dyDescent="0.25">
      <c r="A65" s="34" t="s">
        <v>84</v>
      </c>
      <c r="B65" s="35">
        <v>23592.55</v>
      </c>
      <c r="C65" s="35">
        <v>27597</v>
      </c>
      <c r="D65" s="35">
        <v>18330.810000000001</v>
      </c>
      <c r="E65" s="36">
        <f t="shared" si="4"/>
        <v>0.77697451102148785</v>
      </c>
      <c r="F65" s="36">
        <f t="shared" si="5"/>
        <v>0.66423198173714537</v>
      </c>
    </row>
    <row r="66" spans="1:6" x14ac:dyDescent="0.25">
      <c r="A66" s="31" t="s">
        <v>85</v>
      </c>
      <c r="B66" s="32">
        <f>SUBTOTAL(9,B67:B71)</f>
        <v>5533.9400000000005</v>
      </c>
      <c r="C66" s="32">
        <v>8900</v>
      </c>
      <c r="D66" s="32">
        <f>SUBTOTAL(9,D67:D71)</f>
        <v>2473.37</v>
      </c>
      <c r="E66" s="33">
        <f t="shared" si="4"/>
        <v>0.44694557584650352</v>
      </c>
      <c r="F66" s="33">
        <f t="shared" si="5"/>
        <v>0.27790674157303369</v>
      </c>
    </row>
    <row r="67" spans="1:6" x14ac:dyDescent="0.25">
      <c r="A67" s="34" t="s">
        <v>86</v>
      </c>
      <c r="B67" s="35">
        <v>234.31</v>
      </c>
      <c r="C67" s="35">
        <v>250</v>
      </c>
      <c r="D67" s="35">
        <v>93.15</v>
      </c>
      <c r="E67" s="36">
        <f t="shared" si="4"/>
        <v>0.39755025393709192</v>
      </c>
      <c r="F67" s="36">
        <f t="shared" si="5"/>
        <v>0.37260000000000004</v>
      </c>
    </row>
    <row r="68" spans="1:6" x14ac:dyDescent="0.25">
      <c r="A68" s="34" t="s">
        <v>87</v>
      </c>
      <c r="B68" s="35">
        <v>4606.29</v>
      </c>
      <c r="C68" s="35">
        <v>7200</v>
      </c>
      <c r="D68" s="35">
        <v>1550.46</v>
      </c>
      <c r="E68" s="36">
        <f t="shared" si="4"/>
        <v>0.33659626293611561</v>
      </c>
      <c r="F68" s="36">
        <f t="shared" si="5"/>
        <v>0.21534166666666668</v>
      </c>
    </row>
    <row r="69" spans="1:6" x14ac:dyDescent="0.25">
      <c r="A69" s="34" t="s">
        <v>88</v>
      </c>
      <c r="B69" s="35">
        <v>100</v>
      </c>
      <c r="C69" s="35">
        <v>100</v>
      </c>
      <c r="D69" s="35">
        <v>100</v>
      </c>
      <c r="E69" s="36">
        <f t="shared" si="4"/>
        <v>1</v>
      </c>
      <c r="F69" s="36">
        <f t="shared" si="5"/>
        <v>1</v>
      </c>
    </row>
    <row r="70" spans="1:6" x14ac:dyDescent="0.25">
      <c r="A70" s="34" t="s">
        <v>89</v>
      </c>
      <c r="B70" s="35">
        <v>191.87</v>
      </c>
      <c r="C70" s="35">
        <v>550</v>
      </c>
      <c r="D70" s="35">
        <v>509.76</v>
      </c>
      <c r="E70" s="36">
        <f t="shared" si="4"/>
        <v>2.6567988742377651</v>
      </c>
      <c r="F70" s="36">
        <f t="shared" si="5"/>
        <v>0.92683636363636357</v>
      </c>
    </row>
    <row r="71" spans="1:6" x14ac:dyDescent="0.25">
      <c r="A71" s="34" t="s">
        <v>90</v>
      </c>
      <c r="B71" s="35">
        <v>401.47</v>
      </c>
      <c r="C71" s="35">
        <v>800</v>
      </c>
      <c r="D71" s="35">
        <v>220</v>
      </c>
      <c r="E71" s="36">
        <f t="shared" si="4"/>
        <v>0.5479861508954591</v>
      </c>
      <c r="F71" s="36">
        <f t="shared" si="5"/>
        <v>0.27500000000000002</v>
      </c>
    </row>
    <row r="72" spans="1:6" x14ac:dyDescent="0.25">
      <c r="A72" s="28" t="s">
        <v>91</v>
      </c>
      <c r="B72" s="29">
        <f>SUBTOTAL(9,B74:B74)</f>
        <v>1153.33</v>
      </c>
      <c r="C72" s="29">
        <v>1500</v>
      </c>
      <c r="D72" s="29">
        <f>SUBTOTAL(9,D74:D74)</f>
        <v>1121.73</v>
      </c>
      <c r="E72" s="30">
        <f t="shared" si="4"/>
        <v>0.97260107688172515</v>
      </c>
      <c r="F72" s="30">
        <f t="shared" si="5"/>
        <v>0.74782000000000004</v>
      </c>
    </row>
    <row r="73" spans="1:6" x14ac:dyDescent="0.25">
      <c r="A73" s="31" t="s">
        <v>92</v>
      </c>
      <c r="B73" s="32">
        <f>SUBTOTAL(9,B74:B74)</f>
        <v>1153.33</v>
      </c>
      <c r="C73" s="32">
        <v>1500</v>
      </c>
      <c r="D73" s="32">
        <f>SUBTOTAL(9,D74:D74)</f>
        <v>1121.73</v>
      </c>
      <c r="E73" s="33">
        <f t="shared" si="4"/>
        <v>0.97260107688172515</v>
      </c>
      <c r="F73" s="33">
        <f t="shared" si="5"/>
        <v>0.74782000000000004</v>
      </c>
    </row>
    <row r="74" spans="1:6" x14ac:dyDescent="0.25">
      <c r="A74" s="34" t="s">
        <v>93</v>
      </c>
      <c r="B74" s="35">
        <v>1153.33</v>
      </c>
      <c r="C74" s="35">
        <v>1500</v>
      </c>
      <c r="D74" s="35">
        <v>1121.73</v>
      </c>
      <c r="E74" s="36">
        <f t="shared" si="4"/>
        <v>0.97260107688172515</v>
      </c>
      <c r="F74" s="36">
        <f t="shared" si="5"/>
        <v>0.74782000000000004</v>
      </c>
    </row>
    <row r="75" spans="1:6" x14ac:dyDescent="0.25">
      <c r="A75" s="25" t="s">
        <v>15</v>
      </c>
      <c r="B75" s="26">
        <f>SUBTOTAL(9,B78:B81)</f>
        <v>618.29999999999995</v>
      </c>
      <c r="C75" s="26">
        <v>24625</v>
      </c>
      <c r="D75" s="26">
        <f>SUBTOTAL(9,D78:D81)</f>
        <v>19195.629999999997</v>
      </c>
      <c r="E75" s="27">
        <f t="shared" si="4"/>
        <v>31.045819181627039</v>
      </c>
      <c r="F75" s="27">
        <f t="shared" si="5"/>
        <v>0.77951796954314712</v>
      </c>
    </row>
    <row r="76" spans="1:6" x14ac:dyDescent="0.25">
      <c r="A76" s="28" t="s">
        <v>94</v>
      </c>
      <c r="B76" s="29">
        <f>SUBTOTAL(9,B78:B78)</f>
        <v>0</v>
      </c>
      <c r="C76" s="29">
        <v>11000</v>
      </c>
      <c r="D76" s="29">
        <f>SUBTOTAL(9,D78:D78)</f>
        <v>9940</v>
      </c>
      <c r="E76" s="30" t="str">
        <f t="shared" si="4"/>
        <v>-</v>
      </c>
      <c r="F76" s="30">
        <f t="shared" si="5"/>
        <v>0.90363636363636368</v>
      </c>
    </row>
    <row r="77" spans="1:6" x14ac:dyDescent="0.25">
      <c r="A77" s="31" t="s">
        <v>95</v>
      </c>
      <c r="B77" s="32">
        <f>SUBTOTAL(9,B78:B78)</f>
        <v>0</v>
      </c>
      <c r="C77" s="32">
        <v>11000</v>
      </c>
      <c r="D77" s="32">
        <f>SUBTOTAL(9,D78:D78)</f>
        <v>9940</v>
      </c>
      <c r="E77" s="33" t="str">
        <f t="shared" si="4"/>
        <v>-</v>
      </c>
      <c r="F77" s="33">
        <f t="shared" si="5"/>
        <v>0.90363636363636368</v>
      </c>
    </row>
    <row r="78" spans="1:6" x14ac:dyDescent="0.25">
      <c r="A78" s="34" t="s">
        <v>96</v>
      </c>
      <c r="B78" s="35">
        <v>0</v>
      </c>
      <c r="C78" s="35">
        <v>11000</v>
      </c>
      <c r="D78" s="35">
        <v>9940</v>
      </c>
      <c r="E78" s="36" t="str">
        <f t="shared" si="4"/>
        <v>-</v>
      </c>
      <c r="F78" s="36">
        <f t="shared" si="5"/>
        <v>0.90363636363636368</v>
      </c>
    </row>
    <row r="79" spans="1:6" x14ac:dyDescent="0.25">
      <c r="A79" s="28" t="s">
        <v>97</v>
      </c>
      <c r="B79" s="29">
        <f>SUBTOTAL(9,B81:B81)</f>
        <v>618.29999999999995</v>
      </c>
      <c r="C79" s="29">
        <v>13625</v>
      </c>
      <c r="D79" s="29">
        <f>SUBTOTAL(9,D81:D81)</f>
        <v>9255.6299999999992</v>
      </c>
      <c r="E79" s="30">
        <f t="shared" si="4"/>
        <v>14.969480834546337</v>
      </c>
      <c r="F79" s="30">
        <f t="shared" si="5"/>
        <v>0.67931229357798162</v>
      </c>
    </row>
    <row r="80" spans="1:6" x14ac:dyDescent="0.25">
      <c r="A80" s="31" t="s">
        <v>98</v>
      </c>
      <c r="B80" s="32">
        <f>SUBTOTAL(9,B81:B81)</f>
        <v>618.29999999999995</v>
      </c>
      <c r="C80" s="32">
        <v>13625</v>
      </c>
      <c r="D80" s="32">
        <f>SUBTOTAL(9,D81:D81)</f>
        <v>9255.6299999999992</v>
      </c>
      <c r="E80" s="33">
        <f t="shared" si="4"/>
        <v>14.969480834546337</v>
      </c>
      <c r="F80" s="33">
        <f t="shared" si="5"/>
        <v>0.67931229357798162</v>
      </c>
    </row>
    <row r="81" spans="1:6" x14ac:dyDescent="0.25">
      <c r="A81" s="34" t="s">
        <v>99</v>
      </c>
      <c r="B81" s="35">
        <v>618.29999999999995</v>
      </c>
      <c r="C81" s="35">
        <v>13625</v>
      </c>
      <c r="D81" s="35">
        <v>9255.6299999999992</v>
      </c>
      <c r="E81" s="36">
        <f t="shared" si="4"/>
        <v>14.969480834546337</v>
      </c>
      <c r="F81" s="36">
        <f t="shared" si="5"/>
        <v>0.67931229357798162</v>
      </c>
    </row>
    <row r="82" spans="1:6" ht="20.100000000000001" customHeight="1" x14ac:dyDescent="0.25">
      <c r="A82" s="37" t="s">
        <v>54</v>
      </c>
      <c r="B82" s="38">
        <f>IFERROR(SUBTOTAL(9,B39:B81),0)</f>
        <v>1935134.89</v>
      </c>
      <c r="C82" s="38">
        <v>1754024</v>
      </c>
      <c r="D82" s="38">
        <f>IFERROR(SUBTOTAL(9,D39:D81),0)</f>
        <v>1665479.1799999995</v>
      </c>
      <c r="E82" s="39">
        <f>IF(B82&lt;&gt;0,D82/D82,"-")</f>
        <v>1</v>
      </c>
      <c r="F82" s="39">
        <f t="shared" si="5"/>
        <v>0.94951903736778942</v>
      </c>
    </row>
    <row r="83" spans="1:6" x14ac:dyDescent="0.25">
      <c r="E83" s="11"/>
      <c r="F83" s="11"/>
    </row>
    <row r="84" spans="1:6" x14ac:dyDescent="0.25">
      <c r="C84" s="24"/>
    </row>
    <row r="89" spans="1:6" s="6" customFormat="1" ht="24.95" customHeight="1" x14ac:dyDescent="0.3">
      <c r="A89" s="57" t="s">
        <v>100</v>
      </c>
      <c r="B89" s="57"/>
      <c r="C89" s="57"/>
      <c r="D89" s="57"/>
      <c r="E89" s="57"/>
      <c r="F89" s="57"/>
    </row>
    <row r="90" spans="1:6" s="7" customFormat="1" ht="24.95" customHeight="1" x14ac:dyDescent="0.25">
      <c r="A90" s="8" t="s">
        <v>28</v>
      </c>
      <c r="B90" s="9"/>
      <c r="C90" s="9"/>
      <c r="D90" s="9"/>
      <c r="E90" s="9"/>
      <c r="F90" s="9"/>
    </row>
    <row r="91" spans="1:6" ht="57.6" customHeight="1" x14ac:dyDescent="0.25">
      <c r="A91" s="10" t="s">
        <v>29</v>
      </c>
      <c r="B91" s="10" t="s">
        <v>30</v>
      </c>
      <c r="C91" s="10" t="s">
        <v>6</v>
      </c>
      <c r="D91" s="10" t="s">
        <v>31</v>
      </c>
      <c r="E91" s="10" t="s">
        <v>32</v>
      </c>
      <c r="F91" s="10" t="s">
        <v>33</v>
      </c>
    </row>
    <row r="92" spans="1:6" s="11" customFormat="1" ht="15.95" customHeight="1" x14ac:dyDescent="0.25">
      <c r="A92" s="12" t="s">
        <v>10</v>
      </c>
      <c r="B92" s="12">
        <f>COLUMN()</f>
        <v>2</v>
      </c>
      <c r="C92" s="12">
        <f>COLUMN()</f>
        <v>3</v>
      </c>
      <c r="D92" s="12">
        <f>COLUMN()</f>
        <v>4</v>
      </c>
      <c r="E92" s="12" t="e">
        <f ca="1">_xlfn.CONCAT(TEXT(COLUMN(),"@")," (",TEXT(D92,"@")," / ",TEXT(B92,"@"),")")</f>
        <v>#NAME?</v>
      </c>
      <c r="F92" s="12" t="e">
        <f ca="1">_xlfn.CONCAT(TEXT(COLUMN(),"@")," (",TEXT(D92,"@")," / ",TEXT(C92,"@"),")")</f>
        <v>#NAME?</v>
      </c>
    </row>
    <row r="93" spans="1:6" x14ac:dyDescent="0.25">
      <c r="A93" s="25" t="s">
        <v>101</v>
      </c>
      <c r="B93" s="26">
        <f>SUBTOTAL(9,B94:B94)</f>
        <v>1786860.36</v>
      </c>
      <c r="C93" s="26">
        <f>SUBTOTAL(9,C94:C94)</f>
        <v>1631024</v>
      </c>
      <c r="D93" s="26">
        <f>SUBTOTAL(9,D94:D94)</f>
        <v>1579606.96</v>
      </c>
      <c r="E93" s="27">
        <f t="shared" ref="E93:E103" si="6">IF(B93&lt;&gt;0,D93/B93,"-")</f>
        <v>0.88401253693937221</v>
      </c>
      <c r="F93" s="27">
        <f t="shared" ref="F93:F103" si="7">IF(C93&lt;&gt;0,D93/C93,"-")</f>
        <v>0.96847560796162413</v>
      </c>
    </row>
    <row r="94" spans="1:6" x14ac:dyDescent="0.25">
      <c r="A94" s="34" t="s">
        <v>102</v>
      </c>
      <c r="B94" s="35">
        <v>1786860.36</v>
      </c>
      <c r="C94" s="35">
        <v>1631024</v>
      </c>
      <c r="D94" s="35">
        <v>1579606.96</v>
      </c>
      <c r="E94" s="36">
        <f t="shared" si="6"/>
        <v>0.88401253693937221</v>
      </c>
      <c r="F94" s="36">
        <f t="shared" si="7"/>
        <v>0.96847560796162413</v>
      </c>
    </row>
    <row r="95" spans="1:6" x14ac:dyDescent="0.25">
      <c r="A95" s="25" t="s">
        <v>103</v>
      </c>
      <c r="B95" s="26">
        <f>SUBTOTAL(9,B96:B96)</f>
        <v>249475.69</v>
      </c>
      <c r="C95" s="26">
        <f>SUBTOTAL(9,C96:C96)</f>
        <v>150000</v>
      </c>
      <c r="D95" s="26">
        <f>SUBTOTAL(9,D96:D96)</f>
        <v>209603.34</v>
      </c>
      <c r="E95" s="27">
        <f t="shared" si="6"/>
        <v>0.84017540947576896</v>
      </c>
      <c r="F95" s="27">
        <f t="shared" si="7"/>
        <v>1.3973556</v>
      </c>
    </row>
    <row r="96" spans="1:6" x14ac:dyDescent="0.25">
      <c r="A96" s="34" t="s">
        <v>104</v>
      </c>
      <c r="B96" s="35">
        <v>249475.69</v>
      </c>
      <c r="C96" s="35">
        <v>150000</v>
      </c>
      <c r="D96" s="35">
        <v>209603.34</v>
      </c>
      <c r="E96" s="36">
        <f t="shared" si="6"/>
        <v>0.84017540947576896</v>
      </c>
      <c r="F96" s="36">
        <f t="shared" si="7"/>
        <v>1.3973556</v>
      </c>
    </row>
    <row r="97" spans="1:6" x14ac:dyDescent="0.25">
      <c r="A97" s="25" t="s">
        <v>105</v>
      </c>
      <c r="B97" s="26">
        <f>SUBTOTAL(9,B98:B98)</f>
        <v>17075.2</v>
      </c>
      <c r="C97" s="26">
        <f>SUBTOTAL(9,C98:C98)</f>
        <v>13000</v>
      </c>
      <c r="D97" s="26">
        <f>SUBTOTAL(9,D98:D98)</f>
        <v>23061.02</v>
      </c>
      <c r="E97" s="27">
        <f t="shared" si="6"/>
        <v>1.350556362443778</v>
      </c>
      <c r="F97" s="27">
        <f t="shared" si="7"/>
        <v>1.7739246153846153</v>
      </c>
    </row>
    <row r="98" spans="1:6" x14ac:dyDescent="0.25">
      <c r="A98" s="34" t="s">
        <v>106</v>
      </c>
      <c r="B98" s="35">
        <v>17075.2</v>
      </c>
      <c r="C98" s="35">
        <v>13000</v>
      </c>
      <c r="D98" s="35">
        <v>23061.02</v>
      </c>
      <c r="E98" s="36">
        <f t="shared" si="6"/>
        <v>1.350556362443778</v>
      </c>
      <c r="F98" s="36">
        <f t="shared" si="7"/>
        <v>1.7739246153846153</v>
      </c>
    </row>
    <row r="99" spans="1:6" x14ac:dyDescent="0.25">
      <c r="A99" s="25" t="s">
        <v>107</v>
      </c>
      <c r="B99" s="26">
        <f>SUBTOTAL(9,B100:B100)</f>
        <v>5000</v>
      </c>
      <c r="C99" s="26">
        <f>SUBTOTAL(9,C100:C100)</f>
        <v>0</v>
      </c>
      <c r="D99" s="26">
        <f>SUBTOTAL(9,D100:D100)</f>
        <v>0</v>
      </c>
      <c r="E99" s="27">
        <f t="shared" si="6"/>
        <v>0</v>
      </c>
      <c r="F99" s="27" t="str">
        <f t="shared" si="7"/>
        <v>-</v>
      </c>
    </row>
    <row r="100" spans="1:6" x14ac:dyDescent="0.25">
      <c r="A100" s="34" t="s">
        <v>108</v>
      </c>
      <c r="B100" s="35">
        <v>5000</v>
      </c>
      <c r="C100" s="35">
        <v>0</v>
      </c>
      <c r="D100" s="35">
        <v>0</v>
      </c>
      <c r="E100" s="36">
        <f t="shared" si="6"/>
        <v>0</v>
      </c>
      <c r="F100" s="36" t="str">
        <f t="shared" si="7"/>
        <v>-</v>
      </c>
    </row>
    <row r="101" spans="1:6" x14ac:dyDescent="0.25">
      <c r="A101" s="25" t="s">
        <v>178</v>
      </c>
      <c r="B101" s="26">
        <f>SUBTOTAL(9,B103:B103)</f>
        <v>0</v>
      </c>
      <c r="C101" s="26">
        <f>SUBTOTAL(9,C103:C103)</f>
        <v>0</v>
      </c>
      <c r="D101" s="26">
        <v>1706.25</v>
      </c>
      <c r="E101" s="27" t="str">
        <f t="shared" ref="E101:E102" si="8">IF(B101&lt;&gt;0,D101/B101,"-")</f>
        <v>-</v>
      </c>
      <c r="F101" s="27" t="str">
        <f t="shared" ref="F101:F102" si="9">IF(C101&lt;&gt;0,D101/C101,"-")</f>
        <v>-</v>
      </c>
    </row>
    <row r="102" spans="1:6" x14ac:dyDescent="0.25">
      <c r="A102" s="34" t="s">
        <v>179</v>
      </c>
      <c r="B102" s="35">
        <v>0</v>
      </c>
      <c r="C102" s="35">
        <v>0</v>
      </c>
      <c r="D102" s="35">
        <v>1706.25</v>
      </c>
      <c r="E102" s="36" t="str">
        <f t="shared" si="8"/>
        <v>-</v>
      </c>
      <c r="F102" s="36" t="str">
        <f t="shared" si="9"/>
        <v>-</v>
      </c>
    </row>
    <row r="103" spans="1:6" ht="20.100000000000001" customHeight="1" x14ac:dyDescent="0.25">
      <c r="A103" s="37" t="s">
        <v>54</v>
      </c>
      <c r="B103" s="38">
        <f>IFERROR(SUBTOTAL(9,B94:B100),0)</f>
        <v>2058411.25</v>
      </c>
      <c r="C103" s="38">
        <f>IFERROR(SUBTOTAL(9,C94:C100),0)</f>
        <v>1794024</v>
      </c>
      <c r="D103" s="38">
        <v>1813977.57</v>
      </c>
      <c r="E103" s="39">
        <f t="shared" si="6"/>
        <v>0.88125129028516536</v>
      </c>
      <c r="F103" s="39">
        <f t="shared" si="7"/>
        <v>1.0111222425118058</v>
      </c>
    </row>
    <row r="104" spans="1:6" x14ac:dyDescent="0.25">
      <c r="A104" s="11"/>
      <c r="B104" s="11"/>
      <c r="C104" s="11"/>
      <c r="D104" s="11"/>
      <c r="E104" s="11"/>
      <c r="F104" s="11"/>
    </row>
    <row r="105" spans="1:6" x14ac:dyDescent="0.25">
      <c r="A105" s="11"/>
      <c r="B105" s="11"/>
      <c r="C105" s="11"/>
      <c r="D105" s="11"/>
      <c r="E105" s="11"/>
      <c r="F105" s="11"/>
    </row>
    <row r="106" spans="1:6" s="7" customFormat="1" ht="24.95" customHeight="1" x14ac:dyDescent="0.25">
      <c r="A106" s="8" t="s">
        <v>55</v>
      </c>
      <c r="B106" s="9"/>
      <c r="C106" s="9"/>
      <c r="D106" s="9"/>
      <c r="E106" s="9"/>
      <c r="F106" s="9"/>
    </row>
    <row r="107" spans="1:6" ht="57.6" customHeight="1" x14ac:dyDescent="0.25">
      <c r="A107" s="40" t="s">
        <v>29</v>
      </c>
      <c r="B107" s="10" t="s">
        <v>30</v>
      </c>
      <c r="C107" s="10" t="s">
        <v>6</v>
      </c>
      <c r="D107" s="10" t="s">
        <v>31</v>
      </c>
      <c r="E107" s="10" t="s">
        <v>32</v>
      </c>
      <c r="F107" s="10" t="s">
        <v>33</v>
      </c>
    </row>
    <row r="108" spans="1:6" s="11" customFormat="1" ht="15.95" customHeight="1" x14ac:dyDescent="0.25">
      <c r="A108" s="12" t="s">
        <v>10</v>
      </c>
      <c r="B108" s="12">
        <f>COLUMN()</f>
        <v>2</v>
      </c>
      <c r="C108" s="12">
        <f>COLUMN()</f>
        <v>3</v>
      </c>
      <c r="D108" s="12">
        <f>COLUMN()</f>
        <v>4</v>
      </c>
      <c r="E108" s="12" t="e">
        <f ca="1">_xlfn.CONCAT(TEXT(COLUMN(),"@")," (",TEXT(D108,"@")," / ",TEXT(B108,"@"),")")</f>
        <v>#NAME?</v>
      </c>
      <c r="F108" s="12" t="e">
        <f ca="1">_xlfn.CONCAT(TEXT(COLUMN(),"@")," (",TEXT(D108,"@")," / ",TEXT(C108,"@"),")")</f>
        <v>#NAME?</v>
      </c>
    </row>
    <row r="109" spans="1:6" x14ac:dyDescent="0.25">
      <c r="A109" s="25" t="s">
        <v>101</v>
      </c>
      <c r="B109" s="26">
        <f>SUBTOTAL(9,B110:B110)</f>
        <v>1865473.52</v>
      </c>
      <c r="C109" s="26">
        <f>SUBTOTAL(9,C110:C110)</f>
        <v>1631024</v>
      </c>
      <c r="D109" s="26">
        <f>SUBTOTAL(9,D110:D110)</f>
        <v>1579606.9599999995</v>
      </c>
      <c r="E109" s="27">
        <f t="shared" ref="E109:E118" si="10">IF(B109&lt;&gt;0,D109/B109,"-")</f>
        <v>0.84675925070220215</v>
      </c>
      <c r="F109" s="27">
        <f t="shared" ref="F109:F119" si="11">IF(C109&lt;&gt;0,D109/C109,"-")</f>
        <v>0.9684756079616238</v>
      </c>
    </row>
    <row r="110" spans="1:6" x14ac:dyDescent="0.25">
      <c r="A110" s="34" t="s">
        <v>102</v>
      </c>
      <c r="B110" s="35">
        <v>1865473.52</v>
      </c>
      <c r="C110" s="35">
        <v>1631024</v>
      </c>
      <c r="D110" s="35">
        <v>1579606.9599999995</v>
      </c>
      <c r="E110" s="36">
        <f t="shared" si="10"/>
        <v>0.84675925070220215</v>
      </c>
      <c r="F110" s="36">
        <f t="shared" si="11"/>
        <v>0.9684756079616238</v>
      </c>
    </row>
    <row r="111" spans="1:6" x14ac:dyDescent="0.25">
      <c r="A111" s="25" t="s">
        <v>103</v>
      </c>
      <c r="B111" s="26">
        <f>SUBTOTAL(9,B112:B112)</f>
        <v>53821.19</v>
      </c>
      <c r="C111" s="26">
        <f>SUBTOTAL(9,C112:C112)</f>
        <v>113000</v>
      </c>
      <c r="D111" s="26">
        <f>SUBTOTAL(9,D112:D112)</f>
        <v>54869.93</v>
      </c>
      <c r="E111" s="27">
        <f t="shared" si="10"/>
        <v>1.0194856338182043</v>
      </c>
      <c r="F111" s="27">
        <f t="shared" si="11"/>
        <v>0.48557460176991152</v>
      </c>
    </row>
    <row r="112" spans="1:6" x14ac:dyDescent="0.25">
      <c r="A112" s="34" t="s">
        <v>104</v>
      </c>
      <c r="B112" s="35">
        <v>53821.19</v>
      </c>
      <c r="C112" s="35">
        <v>113000</v>
      </c>
      <c r="D112" s="35">
        <v>54869.93</v>
      </c>
      <c r="E112" s="36">
        <f t="shared" si="10"/>
        <v>1.0194856338182043</v>
      </c>
      <c r="F112" s="36">
        <f t="shared" si="11"/>
        <v>0.48557460176991152</v>
      </c>
    </row>
    <row r="113" spans="1:6" x14ac:dyDescent="0.25">
      <c r="A113" s="25" t="s">
        <v>105</v>
      </c>
      <c r="B113" s="26">
        <f>SUBTOTAL(9,B114:B114)</f>
        <v>10840.18</v>
      </c>
      <c r="C113" s="26">
        <f>SUBTOTAL(9,C114:C114)</f>
        <v>10000</v>
      </c>
      <c r="D113" s="26">
        <f>SUBTOTAL(9,D114:D114)</f>
        <v>29296.04</v>
      </c>
      <c r="E113" s="27">
        <f t="shared" si="10"/>
        <v>2.7025418397111487</v>
      </c>
      <c r="F113" s="27">
        <f t="shared" si="11"/>
        <v>2.9296039999999999</v>
      </c>
    </row>
    <row r="114" spans="1:6" x14ac:dyDescent="0.25">
      <c r="A114" s="34" t="s">
        <v>106</v>
      </c>
      <c r="B114" s="35">
        <v>10840.18</v>
      </c>
      <c r="C114" s="35">
        <v>10000</v>
      </c>
      <c r="D114" s="35">
        <v>29296.04</v>
      </c>
      <c r="E114" s="36">
        <f t="shared" si="10"/>
        <v>2.7025418397111487</v>
      </c>
      <c r="F114" s="36">
        <f t="shared" si="11"/>
        <v>2.9296039999999999</v>
      </c>
    </row>
    <row r="115" spans="1:6" x14ac:dyDescent="0.25">
      <c r="A115" s="25" t="s">
        <v>107</v>
      </c>
      <c r="B115" s="26">
        <f>SUBTOTAL(9,B116:B116)</f>
        <v>5000</v>
      </c>
      <c r="C115" s="26">
        <f>SUBTOTAL(9,C116:C116)</f>
        <v>0</v>
      </c>
      <c r="D115" s="26">
        <f>SUBTOTAL(9,D116:D116)</f>
        <v>0</v>
      </c>
      <c r="E115" s="27">
        <f t="shared" si="10"/>
        <v>0</v>
      </c>
      <c r="F115" s="27" t="str">
        <f t="shared" si="11"/>
        <v>-</v>
      </c>
    </row>
    <row r="116" spans="1:6" x14ac:dyDescent="0.25">
      <c r="A116" s="34" t="s">
        <v>108</v>
      </c>
      <c r="B116" s="35">
        <v>5000</v>
      </c>
      <c r="C116" s="35">
        <v>0</v>
      </c>
      <c r="D116" s="35">
        <v>0</v>
      </c>
      <c r="E116" s="36">
        <f t="shared" si="10"/>
        <v>0</v>
      </c>
      <c r="F116" s="36" t="str">
        <f t="shared" si="11"/>
        <v>-</v>
      </c>
    </row>
    <row r="117" spans="1:6" x14ac:dyDescent="0.25">
      <c r="A117" s="25" t="s">
        <v>109</v>
      </c>
      <c r="B117" s="26">
        <f>SUBTOTAL(9,B118:B118)</f>
        <v>0</v>
      </c>
      <c r="C117" s="26">
        <f>SUBTOTAL(9,C118:C118)</f>
        <v>0</v>
      </c>
      <c r="D117" s="26">
        <f>SUBTOTAL(9,D118:D118)</f>
        <v>1706.25</v>
      </c>
      <c r="E117" s="27" t="str">
        <f t="shared" si="10"/>
        <v>-</v>
      </c>
      <c r="F117" s="27" t="str">
        <f t="shared" si="11"/>
        <v>-</v>
      </c>
    </row>
    <row r="118" spans="1:6" x14ac:dyDescent="0.25">
      <c r="A118" s="34" t="s">
        <v>110</v>
      </c>
      <c r="B118" s="35">
        <v>0</v>
      </c>
      <c r="C118" s="35">
        <v>0</v>
      </c>
      <c r="D118" s="35">
        <v>1706.25</v>
      </c>
      <c r="E118" s="36" t="str">
        <f t="shared" si="10"/>
        <v>-</v>
      </c>
      <c r="F118" s="36" t="str">
        <f t="shared" si="11"/>
        <v>-</v>
      </c>
    </row>
    <row r="119" spans="1:6" ht="20.100000000000001" customHeight="1" x14ac:dyDescent="0.25">
      <c r="A119" s="37" t="s">
        <v>54</v>
      </c>
      <c r="B119" s="38">
        <f>IFERROR(SUBTOTAL(9,B110:B118),0)</f>
        <v>1935134.89</v>
      </c>
      <c r="C119" s="38">
        <f>IFERROR(SUBTOTAL(9,C110:C118),0)</f>
        <v>1754024</v>
      </c>
      <c r="D119" s="38">
        <f>IFERROR(SUBTOTAL(9,D110:D118),0)</f>
        <v>1665479.1799999995</v>
      </c>
      <c r="E119" s="39">
        <f>IF(B119&lt;&gt;0,D119/D119,"-")</f>
        <v>1</v>
      </c>
      <c r="F119" s="39">
        <f t="shared" si="11"/>
        <v>0.94951903736778942</v>
      </c>
    </row>
    <row r="120" spans="1:6" x14ac:dyDescent="0.25">
      <c r="E120" s="11"/>
      <c r="F120" s="11"/>
    </row>
    <row r="121" spans="1:6" x14ac:dyDescent="0.25">
      <c r="C121" s="24"/>
    </row>
    <row r="126" spans="1:6" s="6" customFormat="1" ht="24.95" customHeight="1" x14ac:dyDescent="0.3">
      <c r="A126" s="57" t="s">
        <v>111</v>
      </c>
      <c r="B126" s="57"/>
      <c r="C126" s="57"/>
      <c r="D126" s="57"/>
      <c r="E126" s="57"/>
      <c r="F126" s="57"/>
    </row>
    <row r="127" spans="1:6" s="7" customFormat="1" ht="24.95" customHeight="1" x14ac:dyDescent="0.25">
      <c r="A127" s="8" t="s">
        <v>55</v>
      </c>
      <c r="B127" s="9"/>
      <c r="C127" s="9"/>
      <c r="D127" s="9"/>
      <c r="E127" s="9"/>
      <c r="F127" s="9"/>
    </row>
    <row r="128" spans="1:6" ht="57.6" customHeight="1" x14ac:dyDescent="0.25">
      <c r="A128" s="10" t="s">
        <v>29</v>
      </c>
      <c r="B128" s="10" t="s">
        <v>30</v>
      </c>
      <c r="C128" s="10" t="s">
        <v>6</v>
      </c>
      <c r="D128" s="10" t="s">
        <v>31</v>
      </c>
      <c r="E128" s="10" t="s">
        <v>32</v>
      </c>
      <c r="F128" s="10" t="s">
        <v>33</v>
      </c>
    </row>
    <row r="129" spans="1:6" s="11" customFormat="1" ht="15.95" customHeight="1" x14ac:dyDescent="0.25">
      <c r="A129" s="12" t="s">
        <v>10</v>
      </c>
      <c r="B129" s="12">
        <f>COLUMN()</f>
        <v>2</v>
      </c>
      <c r="C129" s="12">
        <f>COLUMN()</f>
        <v>3</v>
      </c>
      <c r="D129" s="12">
        <f>COLUMN()</f>
        <v>4</v>
      </c>
      <c r="E129" s="12" t="e">
        <f ca="1">_xlfn.CONCAT(TEXT(COLUMN(),"@")," (",TEXT(D129,"@")," / ",TEXT(B129,"@"),")")</f>
        <v>#NAME?</v>
      </c>
      <c r="F129" s="12" t="e">
        <f ca="1">_xlfn.CONCAT(TEXT(COLUMN(),"@")," (",TEXT(D129,"@")," / ",TEXT(C129,"@"),")")</f>
        <v>#NAME?</v>
      </c>
    </row>
    <row r="130" spans="1:6" x14ac:dyDescent="0.25">
      <c r="A130" s="25" t="s">
        <v>112</v>
      </c>
      <c r="B130" s="26">
        <f>SUBTOTAL(9,B131:B131)</f>
        <v>1935134.89</v>
      </c>
      <c r="C130" s="26">
        <f>SUBTOTAL(9,C131:C131)</f>
        <v>1754024</v>
      </c>
      <c r="D130" s="26">
        <f>SUBTOTAL(9,D131:D131)</f>
        <v>1665479.1799999995</v>
      </c>
      <c r="E130" s="27">
        <f>IF(B130&lt;&gt;0,D130/B130,"-")</f>
        <v>0.86065275790671092</v>
      </c>
      <c r="F130" s="27">
        <f>IF(C130&lt;&gt;0,D130/C130,"-")</f>
        <v>0.94951903736778942</v>
      </c>
    </row>
    <row r="131" spans="1:6" x14ac:dyDescent="0.25">
      <c r="A131" s="34" t="s">
        <v>113</v>
      </c>
      <c r="B131" s="35">
        <v>1935134.89</v>
      </c>
      <c r="C131" s="35">
        <v>1754024</v>
      </c>
      <c r="D131" s="35">
        <v>1665479.1799999995</v>
      </c>
      <c r="E131" s="36">
        <f>IF(B131&lt;&gt;0,D131/B131,"-")</f>
        <v>0.86065275790671092</v>
      </c>
      <c r="F131" s="36">
        <f>IF(C131&lt;&gt;0,D131/C131,"-")</f>
        <v>0.94951903736778942</v>
      </c>
    </row>
    <row r="132" spans="1:6" ht="20.100000000000001" customHeight="1" x14ac:dyDescent="0.25">
      <c r="A132" s="37" t="s">
        <v>54</v>
      </c>
      <c r="B132" s="38">
        <f>IFERROR(SUBTOTAL(9,B131:B131),0)</f>
        <v>1935134.89</v>
      </c>
      <c r="C132" s="38">
        <f>IFERROR(SUBTOTAL(9,C131:C131),0)</f>
        <v>1754024</v>
      </c>
      <c r="D132" s="38">
        <f>IFERROR(SUBTOTAL(9,D131:D131),0)</f>
        <v>1665479.1799999995</v>
      </c>
      <c r="E132" s="39">
        <f>IF(B132&lt;&gt;0,D132/B132,"-")</f>
        <v>0.86065275790671092</v>
      </c>
      <c r="F132" s="39">
        <f>IF(C132&lt;&gt;0,D132/C132,"-")</f>
        <v>0.94951903736778942</v>
      </c>
    </row>
    <row r="133" spans="1:6" x14ac:dyDescent="0.25">
      <c r="A133" s="11"/>
      <c r="B133" s="11"/>
      <c r="C133" s="11"/>
      <c r="D133" s="11"/>
      <c r="E133" s="11"/>
      <c r="F133" s="11"/>
    </row>
    <row r="134" spans="1:6" x14ac:dyDescent="0.25">
      <c r="A134" s="11"/>
      <c r="B134" s="11"/>
      <c r="C134" s="11"/>
      <c r="D134" s="11"/>
      <c r="E134" s="11"/>
      <c r="F134" s="11"/>
    </row>
    <row r="135" spans="1:6" x14ac:dyDescent="0.25">
      <c r="C135" s="24"/>
    </row>
  </sheetData>
  <mergeCells count="5">
    <mergeCell ref="A2:F2"/>
    <mergeCell ref="A3:F3"/>
    <mergeCell ref="A1:F1"/>
    <mergeCell ref="A89:F89"/>
    <mergeCell ref="A126:F126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1</v>
      </c>
      <c r="B1" s="57"/>
      <c r="C1" s="57"/>
      <c r="D1" s="57"/>
      <c r="E1" s="57"/>
      <c r="F1" s="57"/>
    </row>
    <row r="2" spans="1:6" s="5" customFormat="1" ht="30" customHeight="1" x14ac:dyDescent="0.25">
      <c r="A2" s="57" t="s">
        <v>114</v>
      </c>
      <c r="B2" s="57"/>
      <c r="C2" s="57"/>
      <c r="D2" s="57"/>
      <c r="E2" s="57"/>
      <c r="F2" s="57"/>
    </row>
    <row r="3" spans="1:6" s="6" customFormat="1" ht="24.95" customHeight="1" x14ac:dyDescent="0.3">
      <c r="A3" s="57" t="s">
        <v>115</v>
      </c>
      <c r="B3" s="57"/>
      <c r="C3" s="57"/>
      <c r="D3" s="57"/>
      <c r="E3" s="57"/>
      <c r="F3" s="57"/>
    </row>
    <row r="4" spans="1:6" s="7" customFormat="1" ht="24.95" customHeight="1" x14ac:dyDescent="0.25">
      <c r="A4" s="8" t="s">
        <v>116</v>
      </c>
      <c r="B4" s="9"/>
      <c r="C4" s="9"/>
      <c r="D4" s="9"/>
      <c r="E4" s="9"/>
      <c r="F4" s="9"/>
    </row>
    <row r="5" spans="1:6" ht="57.6" customHeight="1" x14ac:dyDescent="0.25">
      <c r="A5" s="10" t="s">
        <v>29</v>
      </c>
      <c r="B5" s="10" t="s">
        <v>30</v>
      </c>
      <c r="C5" s="10" t="s">
        <v>6</v>
      </c>
      <c r="D5" s="10" t="s">
        <v>31</v>
      </c>
      <c r="E5" s="10" t="s">
        <v>32</v>
      </c>
      <c r="F5" s="10" t="s">
        <v>33</v>
      </c>
    </row>
    <row r="6" spans="1:6" s="11" customFormat="1" ht="15.95" customHeight="1" x14ac:dyDescent="0.25">
      <c r="A6" s="12" t="s">
        <v>10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ht="20.100000000000001" customHeight="1" x14ac:dyDescent="0.25">
      <c r="A7" s="37" t="s">
        <v>54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117</v>
      </c>
      <c r="B10" s="9"/>
      <c r="C10" s="9"/>
      <c r="D10" s="9"/>
      <c r="E10" s="9"/>
      <c r="F10" s="9"/>
    </row>
    <row r="11" spans="1:6" ht="57.6" customHeight="1" x14ac:dyDescent="0.25">
      <c r="A11" s="40" t="s">
        <v>29</v>
      </c>
      <c r="B11" s="10" t="s">
        <v>30</v>
      </c>
      <c r="C11" s="10" t="s">
        <v>6</v>
      </c>
      <c r="D11" s="10" t="s">
        <v>31</v>
      </c>
      <c r="E11" s="10" t="s">
        <v>32</v>
      </c>
      <c r="F11" s="10" t="s">
        <v>33</v>
      </c>
    </row>
    <row r="12" spans="1:6" s="11" customFormat="1" ht="15.95" customHeight="1" x14ac:dyDescent="0.25">
      <c r="A12" s="12" t="s">
        <v>10</v>
      </c>
      <c r="B12" s="12">
        <f>COLUMN()</f>
        <v>2</v>
      </c>
      <c r="C12" s="12">
        <v>3</v>
      </c>
      <c r="D12" s="12">
        <f>COLUMN()</f>
        <v>4</v>
      </c>
      <c r="E12" s="12" t="e">
        <f ca="1">_xlfn.CONCAT(TEXT(COLUMN(),"@")," (",TEXT(D12,"@")," / ",TEXT(B12,"@"),")")</f>
        <v>#NAME?</v>
      </c>
      <c r="F12" s="12" t="e">
        <f ca="1">_xlfn.CONCAT(TEXT(COLUMN(),"@")," (",TEXT(D12,"@")," / ",TEXT(C12,"@"),")")</f>
        <v>#NAME?</v>
      </c>
    </row>
    <row r="13" spans="1:6" ht="20.100000000000001" customHeight="1" x14ac:dyDescent="0.25">
      <c r="A13" s="37" t="s">
        <v>54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57" t="s">
        <v>118</v>
      </c>
      <c r="B20" s="57"/>
      <c r="C20" s="57"/>
      <c r="D20" s="57"/>
      <c r="E20" s="57"/>
      <c r="F20" s="57"/>
    </row>
    <row r="21" spans="1:6" s="7" customFormat="1" ht="24.95" customHeight="1" x14ac:dyDescent="0.25">
      <c r="A21" s="8" t="s">
        <v>116</v>
      </c>
      <c r="B21" s="9"/>
      <c r="C21" s="9"/>
      <c r="D21" s="9"/>
      <c r="E21" s="9"/>
      <c r="F21" s="9"/>
    </row>
    <row r="22" spans="1:6" ht="57.6" customHeight="1" x14ac:dyDescent="0.25">
      <c r="A22" s="10" t="s">
        <v>29</v>
      </c>
      <c r="B22" s="10" t="s">
        <v>30</v>
      </c>
      <c r="C22" s="10" t="s">
        <v>6</v>
      </c>
      <c r="D22" s="10" t="s">
        <v>31</v>
      </c>
      <c r="E22" s="10" t="s">
        <v>32</v>
      </c>
      <c r="F22" s="10" t="s">
        <v>33</v>
      </c>
    </row>
    <row r="23" spans="1:6" s="11" customFormat="1" ht="15.95" customHeight="1" x14ac:dyDescent="0.25">
      <c r="A23" s="12" t="s">
        <v>10</v>
      </c>
      <c r="B23" s="12">
        <f>COLUMN()</f>
        <v>2</v>
      </c>
      <c r="C23" s="12">
        <f>COLUMN()</f>
        <v>3</v>
      </c>
      <c r="D23" s="12">
        <f>COLUMN()</f>
        <v>4</v>
      </c>
      <c r="E23" s="12" t="e">
        <f ca="1">_xlfn.CONCAT(TEXT(COLUMN(),"@")," (",TEXT(D23,"@")," / ",TEXT(B23,"@"),")")</f>
        <v>#NAME?</v>
      </c>
      <c r="F23" s="12" t="e">
        <f ca="1">_xlfn.CONCAT(TEXT(COLUMN(),"@")," (",TEXT(D23,"@")," / ",TEXT(C23,"@"),")")</f>
        <v>#NAME?</v>
      </c>
    </row>
    <row r="24" spans="1:6" ht="20.100000000000001" customHeight="1" x14ac:dyDescent="0.25">
      <c r="A24" s="37" t="s">
        <v>54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117</v>
      </c>
      <c r="B27" s="9"/>
      <c r="C27" s="9"/>
      <c r="D27" s="9"/>
      <c r="E27" s="9"/>
      <c r="F27" s="9"/>
    </row>
    <row r="28" spans="1:6" ht="57.6" customHeight="1" x14ac:dyDescent="0.25">
      <c r="A28" s="40" t="s">
        <v>29</v>
      </c>
      <c r="B28" s="10" t="s">
        <v>30</v>
      </c>
      <c r="C28" s="10" t="s">
        <v>6</v>
      </c>
      <c r="D28" s="10" t="s">
        <v>31</v>
      </c>
      <c r="E28" s="10" t="s">
        <v>32</v>
      </c>
      <c r="F28" s="10" t="s">
        <v>33</v>
      </c>
    </row>
    <row r="29" spans="1:6" s="11" customFormat="1" ht="15.95" customHeight="1" x14ac:dyDescent="0.25">
      <c r="A29" s="12" t="s">
        <v>10</v>
      </c>
      <c r="B29" s="12">
        <f>COLUMN()</f>
        <v>2</v>
      </c>
      <c r="C29" s="12">
        <f>COLUMN()</f>
        <v>3</v>
      </c>
      <c r="D29" s="12">
        <f>COLUMN()</f>
        <v>4</v>
      </c>
      <c r="E29" s="12" t="e">
        <f ca="1">_xlfn.CONCAT(TEXT(COLUMN(),"@")," (",TEXT(D29,"@")," / ",TEXT(B29,"@"),")")</f>
        <v>#NAME?</v>
      </c>
      <c r="F29" s="12" t="e">
        <f ca="1">_xlfn.CONCAT(TEXT(COLUMN(),"@")," (",TEXT(D29,"@")," / ",TEXT(C29,"@"),")")</f>
        <v>#NAME?</v>
      </c>
    </row>
    <row r="30" spans="1:6" ht="20.100000000000001" customHeight="1" x14ac:dyDescent="0.25">
      <c r="A30" s="37" t="s">
        <v>54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9"/>
  <sheetViews>
    <sheetView tabSelected="1" zoomScaleNormal="100" workbookViewId="0">
      <pane ySplit="5" topLeftCell="A87" activePane="bottomLeft" state="frozen"/>
      <selection pane="bottomLeft" activeCell="D45" sqref="D45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57" t="s">
        <v>119</v>
      </c>
      <c r="B1" s="57"/>
      <c r="C1" s="57"/>
      <c r="D1" s="57"/>
      <c r="E1" s="57"/>
      <c r="F1" s="57"/>
    </row>
    <row r="2" spans="1:6" s="6" customFormat="1" ht="24.95" customHeight="1" x14ac:dyDescent="0.3">
      <c r="A2" s="57" t="s">
        <v>120</v>
      </c>
      <c r="B2" s="57"/>
      <c r="C2" s="57"/>
      <c r="D2" s="57"/>
      <c r="E2" s="57"/>
      <c r="F2" s="57"/>
    </row>
    <row r="3" spans="1:6" s="7" customFormat="1" ht="24.95" customHeight="1" x14ac:dyDescent="0.25">
      <c r="A3" s="8" t="s">
        <v>121</v>
      </c>
      <c r="B3" s="9"/>
      <c r="C3" s="9"/>
      <c r="D3" s="9"/>
      <c r="E3" s="9"/>
      <c r="F3" s="9"/>
    </row>
    <row r="4" spans="1:6" ht="57.6" customHeight="1" x14ac:dyDescent="0.25">
      <c r="A4" s="40" t="s">
        <v>29</v>
      </c>
      <c r="B4" s="10" t="s">
        <v>30</v>
      </c>
      <c r="C4" s="10" t="s">
        <v>6</v>
      </c>
      <c r="D4" s="10" t="s">
        <v>31</v>
      </c>
      <c r="E4" s="10" t="s">
        <v>32</v>
      </c>
      <c r="F4" s="10" t="s">
        <v>33</v>
      </c>
    </row>
    <row r="5" spans="1:6" s="11" customFormat="1" ht="15.95" customHeight="1" x14ac:dyDescent="0.25">
      <c r="A5" s="12" t="s">
        <v>10</v>
      </c>
      <c r="B5" s="12">
        <f>COLUMN()</f>
        <v>2</v>
      </c>
      <c r="C5" s="12">
        <f>COLUMN()</f>
        <v>3</v>
      </c>
      <c r="D5" s="12">
        <f>COLUMN()</f>
        <v>4</v>
      </c>
      <c r="E5" s="12" t="e">
        <f ca="1">_xlfn.CONCAT(TEXT(COLUMN(),"@")," (",TEXT(D5,"@")," / ",TEXT(B5,"@"),")")</f>
        <v>#NAME?</v>
      </c>
      <c r="F5" s="12" t="e">
        <f ca="1">_xlfn.CONCAT(TEXT(COLUMN(),"@")," (",TEXT(D5,"@")," / ",TEXT(C5,"@"),")")</f>
        <v>#NAME?</v>
      </c>
    </row>
    <row r="6" spans="1:6" x14ac:dyDescent="0.25">
      <c r="A6" s="25" t="s">
        <v>122</v>
      </c>
      <c r="B6" s="26">
        <f>SUBTOTAL(9,B7:B7)</f>
        <v>1935134.89</v>
      </c>
      <c r="C6" s="26">
        <f>SUBTOTAL(9,C7:C7)</f>
        <v>1754024</v>
      </c>
      <c r="D6" s="26">
        <f>SUBTOTAL(9,D7:D7)</f>
        <v>1665479.1799999995</v>
      </c>
      <c r="E6" s="27">
        <f>IF(B6&lt;&gt;0,D6/B6,"-")</f>
        <v>0.86065275790671092</v>
      </c>
      <c r="F6" s="27">
        <f>IF(C6&lt;&gt;0,D6/C6,"-")</f>
        <v>0.94951903736778942</v>
      </c>
    </row>
    <row r="7" spans="1:6" x14ac:dyDescent="0.25">
      <c r="A7" s="34" t="s">
        <v>123</v>
      </c>
      <c r="B7" s="35">
        <v>1935134.89</v>
      </c>
      <c r="C7" s="35">
        <v>1754024</v>
      </c>
      <c r="D7" s="35">
        <v>1665479.1799999995</v>
      </c>
      <c r="E7" s="36">
        <f>IF(B7&lt;&gt;0,D7/B7,"-")</f>
        <v>0.86065275790671092</v>
      </c>
      <c r="F7" s="36">
        <f>IF(C7&lt;&gt;0,D7/C7,"-")</f>
        <v>0.94951903736778942</v>
      </c>
    </row>
    <row r="8" spans="1:6" ht="20.100000000000001" customHeight="1" x14ac:dyDescent="0.25">
      <c r="A8" s="37" t="s">
        <v>54</v>
      </c>
      <c r="B8" s="38">
        <f>IFERROR(SUBTOTAL(9,B7:B7),0)</f>
        <v>1935134.89</v>
      </c>
      <c r="C8" s="38">
        <f>IFERROR(SUBTOTAL(9,C7:C7),0)</f>
        <v>1754024</v>
      </c>
      <c r="D8" s="38">
        <f>IFERROR(SUBTOTAL(9,D7:D7),0)</f>
        <v>1665479.1799999995</v>
      </c>
      <c r="E8" s="39">
        <f>IF(B8&lt;&gt;0,D8/D8,"-")</f>
        <v>1</v>
      </c>
      <c r="F8" s="39">
        <f>IF(C8&lt;&gt;0,D8/C8,"-")</f>
        <v>0.94951903736778942</v>
      </c>
    </row>
    <row r="9" spans="1:6" x14ac:dyDescent="0.25">
      <c r="E9" s="11"/>
      <c r="F9" s="11"/>
    </row>
    <row r="14" spans="1:6" s="6" customFormat="1" ht="24.95" customHeight="1" x14ac:dyDescent="0.3">
      <c r="A14" s="57" t="s">
        <v>124</v>
      </c>
      <c r="B14" s="57"/>
      <c r="C14" s="57"/>
      <c r="D14" s="57"/>
      <c r="E14" s="57"/>
      <c r="F14" s="57"/>
    </row>
    <row r="15" spans="1:6" s="7" customFormat="1" ht="24.95" customHeight="1" x14ac:dyDescent="0.25">
      <c r="A15" s="8" t="s">
        <v>121</v>
      </c>
      <c r="B15" s="9"/>
      <c r="C15" s="9"/>
      <c r="D15" s="9"/>
      <c r="E15" s="9"/>
      <c r="F15" s="9"/>
    </row>
    <row r="16" spans="1:6" ht="57.6" customHeight="1" x14ac:dyDescent="0.25">
      <c r="A16" s="40" t="s">
        <v>29</v>
      </c>
      <c r="B16" s="10" t="s">
        <v>30</v>
      </c>
      <c r="C16" s="10" t="s">
        <v>6</v>
      </c>
      <c r="D16" s="10" t="s">
        <v>31</v>
      </c>
      <c r="E16" s="10" t="s">
        <v>32</v>
      </c>
      <c r="F16" s="10" t="s">
        <v>33</v>
      </c>
    </row>
    <row r="17" spans="1:6" s="11" customFormat="1" ht="15.95" customHeight="1" x14ac:dyDescent="0.25">
      <c r="A17" s="12" t="s">
        <v>10</v>
      </c>
      <c r="B17" s="12">
        <f>COLUMN()</f>
        <v>2</v>
      </c>
      <c r="C17" s="12">
        <v>3</v>
      </c>
      <c r="D17" s="12">
        <f>COLUMN()</f>
        <v>4</v>
      </c>
      <c r="E17" s="12" t="e">
        <f ca="1">_xlfn.CONCAT(TEXT(COLUMN(),"@")," (",TEXT(D17,"@")," / ",TEXT(B17,"@"),")")</f>
        <v>#NAME?</v>
      </c>
      <c r="F17" s="12" t="e">
        <f ca="1">_xlfn.CONCAT(TEXT(COLUMN(),"@")," (",TEXT(D17,"@")," / ",TEXT(C17,"@"),")")</f>
        <v>#NAME?</v>
      </c>
    </row>
    <row r="18" spans="1:6" x14ac:dyDescent="0.25">
      <c r="A18" s="25" t="s">
        <v>122</v>
      </c>
      <c r="B18" s="26">
        <v>1935134.89</v>
      </c>
      <c r="C18" s="26">
        <v>1754024</v>
      </c>
      <c r="D18" s="26">
        <v>1665479.18</v>
      </c>
      <c r="E18" s="27">
        <f>IF(B18&lt;&gt;0,D18/B18,"-")</f>
        <v>0.86065275790671114</v>
      </c>
      <c r="F18" s="27">
        <f>IF(C18&lt;&gt;0,D18/C18,"-")</f>
        <v>0.94951903736778964</v>
      </c>
    </row>
    <row r="19" spans="1:6" x14ac:dyDescent="0.25">
      <c r="A19" s="28" t="s">
        <v>123</v>
      </c>
      <c r="B19" s="29">
        <v>1935134.89</v>
      </c>
      <c r="C19" s="29">
        <v>1754024</v>
      </c>
      <c r="D19" s="29">
        <v>1665479.18</v>
      </c>
      <c r="E19" s="30">
        <f>IF(B19&lt;&gt;0,D19/B19,"-")</f>
        <v>0.86065275790671114</v>
      </c>
      <c r="F19" s="30">
        <f>IF(C19&lt;&gt;0,D19/C19,"-")</f>
        <v>0.94951903736778964</v>
      </c>
    </row>
    <row r="20" spans="1:6" x14ac:dyDescent="0.25">
      <c r="A20" s="41" t="s">
        <v>125</v>
      </c>
      <c r="B20" s="42"/>
      <c r="C20" s="42"/>
      <c r="D20" s="42"/>
      <c r="E20" s="42"/>
      <c r="F20" s="42"/>
    </row>
    <row r="21" spans="1:6" x14ac:dyDescent="0.25">
      <c r="A21" s="43" t="s">
        <v>126</v>
      </c>
      <c r="B21" s="44" t="s">
        <v>185</v>
      </c>
      <c r="C21" s="44" t="s">
        <v>127</v>
      </c>
      <c r="D21" s="55" t="s">
        <v>180</v>
      </c>
      <c r="E21" s="45"/>
      <c r="F21" s="45"/>
    </row>
    <row r="22" spans="1:6" x14ac:dyDescent="0.25">
      <c r="A22" s="43" t="s">
        <v>128</v>
      </c>
      <c r="B22" s="44" t="s">
        <v>184</v>
      </c>
      <c r="C22" s="44" t="s">
        <v>129</v>
      </c>
      <c r="D22" s="55" t="s">
        <v>181</v>
      </c>
      <c r="E22" s="45"/>
      <c r="F22" s="45"/>
    </row>
    <row r="23" spans="1:6" x14ac:dyDescent="0.25">
      <c r="A23" s="43" t="s">
        <v>130</v>
      </c>
      <c r="B23" s="44" t="s">
        <v>186</v>
      </c>
      <c r="C23" s="44" t="s">
        <v>131</v>
      </c>
      <c r="D23" s="55" t="s">
        <v>182</v>
      </c>
      <c r="E23" s="45"/>
      <c r="F23" s="45"/>
    </row>
    <row r="24" spans="1:6" x14ac:dyDescent="0.25">
      <c r="A24" s="43" t="s">
        <v>132</v>
      </c>
      <c r="B24" s="44" t="s">
        <v>187</v>
      </c>
      <c r="C24" s="44" t="s">
        <v>133</v>
      </c>
      <c r="D24" s="55"/>
      <c r="E24" s="45"/>
      <c r="F24" s="45"/>
    </row>
    <row r="25" spans="1:6" x14ac:dyDescent="0.25">
      <c r="A25" s="43" t="s">
        <v>134</v>
      </c>
      <c r="B25" s="44"/>
      <c r="C25" s="44" t="s">
        <v>133</v>
      </c>
      <c r="D25" s="55" t="s">
        <v>183</v>
      </c>
      <c r="E25" s="45"/>
      <c r="F25" s="45"/>
    </row>
    <row r="26" spans="1:6" x14ac:dyDescent="0.25">
      <c r="A26" s="31" t="s">
        <v>135</v>
      </c>
      <c r="B26" s="32">
        <v>1935134.89</v>
      </c>
      <c r="C26" s="32">
        <v>1754024</v>
      </c>
      <c r="D26" s="32">
        <v>1665479.18</v>
      </c>
      <c r="E26" s="33">
        <f t="shared" ref="E26:E60" si="0">IF(B26&lt;&gt;0,D26/B26,"-")</f>
        <v>0.86065275790671114</v>
      </c>
      <c r="F26" s="33">
        <f t="shared" ref="F26:F60" si="1">IF(C26&lt;&gt;0,D26/C26,"-")</f>
        <v>0.94951903736778964</v>
      </c>
    </row>
    <row r="27" spans="1:6" x14ac:dyDescent="0.25">
      <c r="A27" s="46" t="s">
        <v>136</v>
      </c>
      <c r="B27" s="47">
        <f>SUBTOTAL(9,B30:B36)</f>
        <v>678203.87000000011</v>
      </c>
      <c r="C27" s="47">
        <v>309392</v>
      </c>
      <c r="D27" s="47">
        <f>SUBTOTAL(9,D30:D36)</f>
        <v>309309.59000000003</v>
      </c>
      <c r="E27" s="48">
        <f t="shared" si="0"/>
        <v>0.45607169714322032</v>
      </c>
      <c r="F27" s="48">
        <f t="shared" si="1"/>
        <v>0.99973363887883337</v>
      </c>
    </row>
    <row r="28" spans="1:6" x14ac:dyDescent="0.25">
      <c r="A28" s="49" t="s">
        <v>137</v>
      </c>
      <c r="B28" s="50">
        <f>SUBTOTAL(9,B30:B36)</f>
        <v>678203.87000000011</v>
      </c>
      <c r="C28" s="50">
        <v>309392</v>
      </c>
      <c r="D28" s="50">
        <f>SUBTOTAL(9,D30:D36)</f>
        <v>309309.59000000003</v>
      </c>
      <c r="E28" s="51">
        <f t="shared" si="0"/>
        <v>0.45607169714322032</v>
      </c>
      <c r="F28" s="51">
        <f t="shared" si="1"/>
        <v>0.99973363887883337</v>
      </c>
    </row>
    <row r="29" spans="1:6" x14ac:dyDescent="0.25">
      <c r="A29" s="52" t="s">
        <v>138</v>
      </c>
      <c r="B29" s="53">
        <f>SUBTOTAL(9,B30:B34)</f>
        <v>677585.57000000007</v>
      </c>
      <c r="C29" s="53">
        <v>301567</v>
      </c>
      <c r="D29" s="53">
        <f>SUBTOTAL(9,D30:D34)</f>
        <v>301484.59000000003</v>
      </c>
      <c r="E29" s="54">
        <f t="shared" si="0"/>
        <v>0.44493950778792413</v>
      </c>
      <c r="F29" s="54">
        <f t="shared" si="1"/>
        <v>0.99972672739391255</v>
      </c>
    </row>
    <row r="30" spans="1:6" x14ac:dyDescent="0.25">
      <c r="A30" s="34" t="s">
        <v>139</v>
      </c>
      <c r="B30" s="35">
        <v>11285</v>
      </c>
      <c r="C30" s="35">
        <v>7731</v>
      </c>
      <c r="D30" s="35">
        <v>7648.98</v>
      </c>
      <c r="E30" s="36">
        <f t="shared" si="0"/>
        <v>0.67780062029242349</v>
      </c>
      <c r="F30" s="36">
        <f t="shared" si="1"/>
        <v>0.98939076445479235</v>
      </c>
    </row>
    <row r="31" spans="1:6" x14ac:dyDescent="0.25">
      <c r="A31" s="34" t="s">
        <v>140</v>
      </c>
      <c r="B31" s="35">
        <v>747</v>
      </c>
      <c r="C31" s="35">
        <v>529</v>
      </c>
      <c r="D31" s="35">
        <v>528.73</v>
      </c>
      <c r="E31" s="36">
        <f t="shared" si="0"/>
        <v>0.70780455153949129</v>
      </c>
      <c r="F31" s="36">
        <f t="shared" si="1"/>
        <v>0.99948960302457468</v>
      </c>
    </row>
    <row r="32" spans="1:6" x14ac:dyDescent="0.25">
      <c r="A32" s="34" t="s">
        <v>158</v>
      </c>
      <c r="B32" s="35">
        <v>656613.16</v>
      </c>
      <c r="C32" s="35"/>
      <c r="D32" s="35"/>
      <c r="E32" s="36">
        <f t="shared" ref="E32" si="2">IF(B32&lt;&gt;0,D32/B32,"-")</f>
        <v>0</v>
      </c>
      <c r="F32" s="36" t="str">
        <f t="shared" ref="F32" si="3">IF(C32&lt;&gt;0,D32/C32,"-")</f>
        <v>-</v>
      </c>
    </row>
    <row r="33" spans="1:6" x14ac:dyDescent="0.25">
      <c r="A33" s="34" t="s">
        <v>141</v>
      </c>
      <c r="B33" s="35">
        <v>3291.88</v>
      </c>
      <c r="C33" s="35">
        <v>291710</v>
      </c>
      <c r="D33" s="35">
        <v>291710</v>
      </c>
      <c r="E33" s="36">
        <f t="shared" si="0"/>
        <v>88.615016343244591</v>
      </c>
      <c r="F33" s="36">
        <f t="shared" si="1"/>
        <v>1</v>
      </c>
    </row>
    <row r="34" spans="1:6" x14ac:dyDescent="0.25">
      <c r="A34" s="34" t="s">
        <v>142</v>
      </c>
      <c r="B34" s="35">
        <v>5648.53</v>
      </c>
      <c r="C34" s="35">
        <v>1597</v>
      </c>
      <c r="D34" s="35">
        <v>1596.88</v>
      </c>
      <c r="E34" s="36">
        <f t="shared" si="0"/>
        <v>0.28270718222263141</v>
      </c>
      <c r="F34" s="36">
        <f t="shared" si="1"/>
        <v>0.99992485911083284</v>
      </c>
    </row>
    <row r="35" spans="1:6" x14ac:dyDescent="0.25">
      <c r="A35" s="52" t="s">
        <v>143</v>
      </c>
      <c r="B35" s="53">
        <f>SUBTOTAL(9,B36:B36)</f>
        <v>618.29999999999995</v>
      </c>
      <c r="C35" s="53">
        <v>7825</v>
      </c>
      <c r="D35" s="53">
        <f>SUBTOTAL(9,D36:D36)</f>
        <v>7825</v>
      </c>
      <c r="E35" s="54">
        <f t="shared" si="0"/>
        <v>12.655668769205889</v>
      </c>
      <c r="F35" s="54">
        <f t="shared" si="1"/>
        <v>1</v>
      </c>
    </row>
    <row r="36" spans="1:6" x14ac:dyDescent="0.25">
      <c r="A36" s="34" t="s">
        <v>144</v>
      </c>
      <c r="B36" s="35">
        <v>618.29999999999995</v>
      </c>
      <c r="C36" s="35">
        <v>7825</v>
      </c>
      <c r="D36" s="35">
        <v>7825</v>
      </c>
      <c r="E36" s="36">
        <f t="shared" si="0"/>
        <v>12.655668769205889</v>
      </c>
      <c r="F36" s="36">
        <f t="shared" si="1"/>
        <v>1</v>
      </c>
    </row>
    <row r="37" spans="1:6" x14ac:dyDescent="0.25">
      <c r="A37" s="46" t="s">
        <v>145</v>
      </c>
      <c r="B37" s="47">
        <f>SUBTOTAL(9,B40:B68)</f>
        <v>1187269.6499999999</v>
      </c>
      <c r="C37" s="47">
        <v>1321632</v>
      </c>
      <c r="D37" s="47">
        <f>SUBTOTAL(9,D40:D68)</f>
        <v>1270297.3699999999</v>
      </c>
      <c r="E37" s="48">
        <f t="shared" si="0"/>
        <v>1.0699316452669365</v>
      </c>
      <c r="F37" s="48">
        <f t="shared" si="1"/>
        <v>0.96115815143701111</v>
      </c>
    </row>
    <row r="38" spans="1:6" x14ac:dyDescent="0.25">
      <c r="A38" s="49" t="s">
        <v>137</v>
      </c>
      <c r="B38" s="50">
        <f>SUBTOTAL(9,B40:B68)</f>
        <v>1187269.6499999999</v>
      </c>
      <c r="C38" s="50">
        <v>1321632</v>
      </c>
      <c r="D38" s="50">
        <f>SUBTOTAL(9,D40:D68)</f>
        <v>1270297.3699999999</v>
      </c>
      <c r="E38" s="51">
        <f t="shared" si="0"/>
        <v>1.0699316452669365</v>
      </c>
      <c r="F38" s="51">
        <f t="shared" si="1"/>
        <v>0.96115815143701111</v>
      </c>
    </row>
    <row r="39" spans="1:6" x14ac:dyDescent="0.25">
      <c r="A39" s="52" t="s">
        <v>146</v>
      </c>
      <c r="B39" s="53">
        <f>SUBTOTAL(9,B40:B43)</f>
        <v>957848.63</v>
      </c>
      <c r="C39" s="53">
        <v>1128032</v>
      </c>
      <c r="D39" s="53">
        <f>SUBTOTAL(9,D40:D43)</f>
        <v>1089920.9000000001</v>
      </c>
      <c r="E39" s="54">
        <f t="shared" si="0"/>
        <v>1.1378842813608243</v>
      </c>
      <c r="F39" s="54">
        <f t="shared" si="1"/>
        <v>0.96621452228305593</v>
      </c>
    </row>
    <row r="40" spans="1:6" x14ac:dyDescent="0.25">
      <c r="A40" s="34" t="s">
        <v>147</v>
      </c>
      <c r="B40" s="35">
        <v>790505.93</v>
      </c>
      <c r="C40" s="35">
        <v>932367</v>
      </c>
      <c r="D40" s="35">
        <v>902063.64</v>
      </c>
      <c r="E40" s="36">
        <f t="shared" si="0"/>
        <v>1.1411219141645148</v>
      </c>
      <c r="F40" s="36">
        <f t="shared" si="1"/>
        <v>0.96749846358783609</v>
      </c>
    </row>
    <row r="41" spans="1:6" x14ac:dyDescent="0.25">
      <c r="A41" s="34" t="s">
        <v>188</v>
      </c>
      <c r="B41" s="35">
        <v>189.47</v>
      </c>
      <c r="C41" s="35"/>
      <c r="D41" s="35"/>
      <c r="E41" s="36">
        <f t="shared" ref="E41" si="4">IF(B41&lt;&gt;0,D41/B41,"-")</f>
        <v>0</v>
      </c>
      <c r="F41" s="36" t="str">
        <f t="shared" ref="F41" si="5">IF(C41&lt;&gt;0,D41/C41,"-")</f>
        <v>-</v>
      </c>
    </row>
    <row r="42" spans="1:6" x14ac:dyDescent="0.25">
      <c r="A42" s="34" t="s">
        <v>148</v>
      </c>
      <c r="B42" s="35">
        <v>42294.71</v>
      </c>
      <c r="C42" s="35">
        <v>43000</v>
      </c>
      <c r="D42" s="35">
        <v>40143.17</v>
      </c>
      <c r="E42" s="36">
        <f t="shared" si="0"/>
        <v>0.94912980843230743</v>
      </c>
      <c r="F42" s="36">
        <f t="shared" si="1"/>
        <v>0.93356209302325577</v>
      </c>
    </row>
    <row r="43" spans="1:6" x14ac:dyDescent="0.25">
      <c r="A43" s="34" t="s">
        <v>149</v>
      </c>
      <c r="B43" s="35">
        <v>124858.52</v>
      </c>
      <c r="C43" s="35">
        <v>152665</v>
      </c>
      <c r="D43" s="35">
        <v>147714.09</v>
      </c>
      <c r="E43" s="36">
        <f t="shared" si="0"/>
        <v>1.1830517452873861</v>
      </c>
      <c r="F43" s="36">
        <f t="shared" si="1"/>
        <v>0.96757010447712311</v>
      </c>
    </row>
    <row r="44" spans="1:6" x14ac:dyDescent="0.25">
      <c r="A44" s="52" t="s">
        <v>138</v>
      </c>
      <c r="B44" s="53">
        <f>SUBTOTAL(9,B45:B64)</f>
        <v>228267.84999999998</v>
      </c>
      <c r="C44" s="53">
        <v>191300</v>
      </c>
      <c r="D44" s="53">
        <f>SUBTOTAL(9,D45:D64)</f>
        <v>178454.74000000002</v>
      </c>
      <c r="E44" s="54">
        <f t="shared" si="0"/>
        <v>0.78177781058524032</v>
      </c>
      <c r="F44" s="54">
        <f t="shared" si="1"/>
        <v>0.93285279665446952</v>
      </c>
    </row>
    <row r="45" spans="1:6" x14ac:dyDescent="0.25">
      <c r="A45" s="34" t="s">
        <v>150</v>
      </c>
      <c r="B45" s="35">
        <v>7914.77</v>
      </c>
      <c r="C45" s="35">
        <v>9000</v>
      </c>
      <c r="D45" s="35">
        <v>13176.86</v>
      </c>
      <c r="E45" s="36">
        <f t="shared" si="0"/>
        <v>1.664844335337603</v>
      </c>
      <c r="F45" s="36">
        <f t="shared" si="1"/>
        <v>1.4640955555555557</v>
      </c>
    </row>
    <row r="46" spans="1:6" x14ac:dyDescent="0.25">
      <c r="A46" s="34" t="s">
        <v>151</v>
      </c>
      <c r="B46" s="35">
        <v>25460.38</v>
      </c>
      <c r="C46" s="35">
        <v>26600</v>
      </c>
      <c r="D46" s="35">
        <v>24572.26</v>
      </c>
      <c r="E46" s="36">
        <f t="shared" si="0"/>
        <v>0.96511756698053985</v>
      </c>
      <c r="F46" s="36">
        <f t="shared" si="1"/>
        <v>0.92376917293233074</v>
      </c>
    </row>
    <row r="47" spans="1:6" x14ac:dyDescent="0.25">
      <c r="A47" s="34" t="s">
        <v>152</v>
      </c>
      <c r="B47" s="35">
        <v>2592.81</v>
      </c>
      <c r="C47" s="35">
        <v>4000</v>
      </c>
      <c r="D47" s="35">
        <v>3273.95</v>
      </c>
      <c r="E47" s="36">
        <f t="shared" si="0"/>
        <v>1.2627033990149683</v>
      </c>
      <c r="F47" s="36">
        <f t="shared" si="1"/>
        <v>0.81848749999999992</v>
      </c>
    </row>
    <row r="48" spans="1:6" x14ac:dyDescent="0.25">
      <c r="A48" s="34" t="s">
        <v>139</v>
      </c>
      <c r="B48" s="35">
        <v>15552.32</v>
      </c>
      <c r="C48" s="35">
        <v>18700</v>
      </c>
      <c r="D48" s="35">
        <v>14801.98</v>
      </c>
      <c r="E48" s="36">
        <f t="shared" si="0"/>
        <v>0.95175382193782021</v>
      </c>
      <c r="F48" s="36">
        <f t="shared" si="1"/>
        <v>0.7915497326203208</v>
      </c>
    </row>
    <row r="49" spans="1:6" x14ac:dyDescent="0.25">
      <c r="A49" s="34" t="s">
        <v>153</v>
      </c>
      <c r="B49" s="35">
        <v>1491.49</v>
      </c>
      <c r="C49" s="35">
        <v>2000</v>
      </c>
      <c r="D49" s="35">
        <v>1561.85</v>
      </c>
      <c r="E49" s="36">
        <f t="shared" si="0"/>
        <v>1.0471743022078592</v>
      </c>
      <c r="F49" s="36">
        <f t="shared" si="1"/>
        <v>0.78092499999999998</v>
      </c>
    </row>
    <row r="50" spans="1:6" x14ac:dyDescent="0.25">
      <c r="A50" s="34" t="s">
        <v>154</v>
      </c>
      <c r="B50" s="35">
        <v>49965.67</v>
      </c>
      <c r="C50" s="35">
        <v>52570</v>
      </c>
      <c r="D50" s="35">
        <v>49052.69</v>
      </c>
      <c r="E50" s="36">
        <f t="shared" si="0"/>
        <v>0.98172785434479326</v>
      </c>
      <c r="F50" s="36">
        <f t="shared" si="1"/>
        <v>0.93309282860947318</v>
      </c>
    </row>
    <row r="51" spans="1:6" x14ac:dyDescent="0.25">
      <c r="A51" s="34" t="s">
        <v>155</v>
      </c>
      <c r="B51" s="35">
        <v>241.48</v>
      </c>
      <c r="C51" s="35">
        <v>1000</v>
      </c>
      <c r="D51" s="35">
        <v>354.9</v>
      </c>
      <c r="E51" s="36">
        <f t="shared" si="0"/>
        <v>1.4696869305946663</v>
      </c>
      <c r="F51" s="36">
        <f t="shared" si="1"/>
        <v>0.35489999999999999</v>
      </c>
    </row>
    <row r="52" spans="1:6" x14ac:dyDescent="0.25">
      <c r="A52" s="34" t="s">
        <v>140</v>
      </c>
      <c r="B52" s="35">
        <v>3225.99</v>
      </c>
      <c r="C52" s="35">
        <v>2000</v>
      </c>
      <c r="D52" s="35">
        <v>601.99</v>
      </c>
      <c r="E52" s="36">
        <f t="shared" si="0"/>
        <v>0.18660628210254837</v>
      </c>
      <c r="F52" s="36">
        <f t="shared" si="1"/>
        <v>0.30099500000000001</v>
      </c>
    </row>
    <row r="53" spans="1:6" x14ac:dyDescent="0.25">
      <c r="A53" s="34" t="s">
        <v>156</v>
      </c>
      <c r="B53" s="35">
        <v>189.8</v>
      </c>
      <c r="C53" s="35">
        <v>130</v>
      </c>
      <c r="D53" s="35">
        <v>106.6</v>
      </c>
      <c r="E53" s="36">
        <f t="shared" si="0"/>
        <v>0.56164383561643827</v>
      </c>
      <c r="F53" s="36">
        <f t="shared" si="1"/>
        <v>0.82</v>
      </c>
    </row>
    <row r="54" spans="1:6" x14ac:dyDescent="0.25">
      <c r="A54" s="34" t="s">
        <v>157</v>
      </c>
      <c r="B54" s="35">
        <v>6045.89</v>
      </c>
      <c r="C54" s="35">
        <v>7000</v>
      </c>
      <c r="D54" s="35">
        <v>6279.17</v>
      </c>
      <c r="E54" s="36">
        <f t="shared" si="0"/>
        <v>1.0385848899004115</v>
      </c>
      <c r="F54" s="36">
        <f t="shared" si="1"/>
        <v>0.89702428571428572</v>
      </c>
    </row>
    <row r="55" spans="1:6" x14ac:dyDescent="0.25">
      <c r="A55" s="34" t="s">
        <v>158</v>
      </c>
      <c r="B55" s="35">
        <v>81183.839999999997</v>
      </c>
      <c r="C55" s="35">
        <v>35000</v>
      </c>
      <c r="D55" s="35">
        <v>33837.160000000003</v>
      </c>
      <c r="E55" s="36">
        <f t="shared" si="0"/>
        <v>0.41679674181462723</v>
      </c>
      <c r="F55" s="36">
        <f t="shared" si="1"/>
        <v>0.96677600000000008</v>
      </c>
    </row>
    <row r="56" spans="1:6" x14ac:dyDescent="0.25">
      <c r="A56" s="34" t="s">
        <v>170</v>
      </c>
      <c r="B56" s="35">
        <v>739.18</v>
      </c>
      <c r="C56" s="35"/>
      <c r="D56" s="35"/>
      <c r="E56" s="36"/>
      <c r="F56" s="36"/>
    </row>
    <row r="57" spans="1:6" x14ac:dyDescent="0.25">
      <c r="A57" s="34" t="s">
        <v>159</v>
      </c>
      <c r="B57" s="35">
        <v>14246.46</v>
      </c>
      <c r="C57" s="35">
        <v>15000</v>
      </c>
      <c r="D57" s="35">
        <v>14316.25</v>
      </c>
      <c r="E57" s="36">
        <f t="shared" si="0"/>
        <v>1.0048987608149673</v>
      </c>
      <c r="F57" s="36">
        <f t="shared" si="1"/>
        <v>0.95441666666666669</v>
      </c>
    </row>
    <row r="58" spans="1:6" x14ac:dyDescent="0.25">
      <c r="A58" s="34" t="s">
        <v>160</v>
      </c>
      <c r="B58" s="35">
        <v>0</v>
      </c>
      <c r="C58" s="35">
        <v>6400</v>
      </c>
      <c r="D58" s="35">
        <v>5600</v>
      </c>
      <c r="E58" s="36" t="str">
        <f t="shared" si="0"/>
        <v>-</v>
      </c>
      <c r="F58" s="36">
        <f t="shared" si="1"/>
        <v>0.875</v>
      </c>
    </row>
    <row r="59" spans="1:6" x14ac:dyDescent="0.25">
      <c r="A59" s="34" t="s">
        <v>161</v>
      </c>
      <c r="B59" s="35">
        <v>6327.45</v>
      </c>
      <c r="C59" s="35">
        <v>7900</v>
      </c>
      <c r="D59" s="35">
        <v>7070.69</v>
      </c>
      <c r="E59" s="36">
        <f t="shared" si="0"/>
        <v>1.1174628009703751</v>
      </c>
      <c r="F59" s="36">
        <f t="shared" si="1"/>
        <v>0.89502405063291135</v>
      </c>
    </row>
    <row r="60" spans="1:6" x14ac:dyDescent="0.25">
      <c r="A60" s="34" t="s">
        <v>142</v>
      </c>
      <c r="B60" s="35">
        <v>12564.14</v>
      </c>
      <c r="C60" s="35">
        <v>3000</v>
      </c>
      <c r="D60" s="35">
        <v>3145.48</v>
      </c>
      <c r="E60" s="36">
        <f t="shared" si="0"/>
        <v>0.25035378466015185</v>
      </c>
      <c r="F60" s="36">
        <f t="shared" si="1"/>
        <v>1.0484933333333333</v>
      </c>
    </row>
    <row r="61" spans="1:6" x14ac:dyDescent="0.25">
      <c r="A61" s="34" t="s">
        <v>162</v>
      </c>
      <c r="B61" s="35">
        <v>234.31</v>
      </c>
      <c r="C61" s="35">
        <v>250</v>
      </c>
      <c r="D61" s="35">
        <v>93.15</v>
      </c>
      <c r="E61" s="36">
        <f t="shared" ref="E61:E97" si="6">IF(B61&lt;&gt;0,D61/B61,"-")</f>
        <v>0.39755025393709192</v>
      </c>
      <c r="F61" s="36">
        <f t="shared" ref="F61:F97" si="7">IF(C61&lt;&gt;0,D61/C61,"-")</f>
        <v>0.37260000000000004</v>
      </c>
    </row>
    <row r="62" spans="1:6" x14ac:dyDescent="0.25">
      <c r="A62" s="34" t="s">
        <v>163</v>
      </c>
      <c r="B62" s="35">
        <v>100</v>
      </c>
      <c r="C62" s="35">
        <v>100</v>
      </c>
      <c r="D62" s="35">
        <v>100</v>
      </c>
      <c r="E62" s="36"/>
      <c r="F62" s="36">
        <f t="shared" si="7"/>
        <v>1</v>
      </c>
    </row>
    <row r="63" spans="1:6" x14ac:dyDescent="0.25">
      <c r="A63" s="34" t="s">
        <v>164</v>
      </c>
      <c r="B63" s="35">
        <v>191.87</v>
      </c>
      <c r="C63" s="35">
        <v>550</v>
      </c>
      <c r="D63" s="35">
        <v>509.76</v>
      </c>
      <c r="E63" s="36">
        <f t="shared" si="6"/>
        <v>2.6567988742377651</v>
      </c>
      <c r="F63" s="36">
        <f t="shared" si="7"/>
        <v>0.92683636363636357</v>
      </c>
    </row>
    <row r="64" spans="1:6" x14ac:dyDescent="0.25">
      <c r="A64" s="34" t="s">
        <v>165</v>
      </c>
      <c r="B64" s="35">
        <v>0</v>
      </c>
      <c r="C64" s="35">
        <v>100</v>
      </c>
      <c r="D64" s="35">
        <v>0</v>
      </c>
      <c r="E64" s="36" t="str">
        <f t="shared" si="6"/>
        <v>-</v>
      </c>
      <c r="F64" s="36">
        <f t="shared" si="7"/>
        <v>0</v>
      </c>
    </row>
    <row r="65" spans="1:6" x14ac:dyDescent="0.25">
      <c r="A65" s="52" t="s">
        <v>166</v>
      </c>
      <c r="B65" s="53">
        <f>SUBTOTAL(9,B66:B66)</f>
        <v>1153.17</v>
      </c>
      <c r="C65" s="53">
        <v>1500</v>
      </c>
      <c r="D65" s="53">
        <f>SUBTOTAL(9,D66:D66)</f>
        <v>1121.73</v>
      </c>
      <c r="E65" s="54">
        <f t="shared" si="6"/>
        <v>0.97273602330965947</v>
      </c>
      <c r="F65" s="54">
        <f t="shared" si="7"/>
        <v>0.74782000000000004</v>
      </c>
    </row>
    <row r="66" spans="1:6" x14ac:dyDescent="0.25">
      <c r="A66" s="34" t="s">
        <v>167</v>
      </c>
      <c r="B66" s="35">
        <v>1153.17</v>
      </c>
      <c r="C66" s="35">
        <v>1500</v>
      </c>
      <c r="D66" s="35">
        <v>1121.73</v>
      </c>
      <c r="E66" s="36">
        <f t="shared" si="6"/>
        <v>0.97273602330965947</v>
      </c>
      <c r="F66" s="36">
        <f t="shared" si="7"/>
        <v>0.74782000000000004</v>
      </c>
    </row>
    <row r="67" spans="1:6" x14ac:dyDescent="0.25">
      <c r="A67" s="52" t="s">
        <v>143</v>
      </c>
      <c r="B67" s="53">
        <f>SUBTOTAL(9,B68:B68)</f>
        <v>0</v>
      </c>
      <c r="C67" s="53">
        <v>800</v>
      </c>
      <c r="D67" s="53">
        <f>SUBTOTAL(9,D68:D68)</f>
        <v>800</v>
      </c>
      <c r="E67" s="54" t="str">
        <f t="shared" si="6"/>
        <v>-</v>
      </c>
      <c r="F67" s="54">
        <f t="shared" si="7"/>
        <v>1</v>
      </c>
    </row>
    <row r="68" spans="1:6" x14ac:dyDescent="0.25">
      <c r="A68" s="34" t="s">
        <v>144</v>
      </c>
      <c r="B68" s="35">
        <v>0</v>
      </c>
      <c r="C68" s="35">
        <v>800</v>
      </c>
      <c r="D68" s="35">
        <v>800</v>
      </c>
      <c r="E68" s="36" t="str">
        <f t="shared" si="6"/>
        <v>-</v>
      </c>
      <c r="F68" s="36">
        <f t="shared" si="7"/>
        <v>1</v>
      </c>
    </row>
    <row r="69" spans="1:6" x14ac:dyDescent="0.25">
      <c r="A69" s="46" t="s">
        <v>168</v>
      </c>
      <c r="B69" s="47">
        <v>53821.19</v>
      </c>
      <c r="C69" s="47">
        <v>123000</v>
      </c>
      <c r="D69" s="47">
        <f>SUBTOTAL(9,D73:D107)</f>
        <v>85872.219999999987</v>
      </c>
      <c r="E69" s="48">
        <f t="shared" si="6"/>
        <v>1.595509500997655</v>
      </c>
      <c r="F69" s="48">
        <f t="shared" si="7"/>
        <v>0.69814813008130072</v>
      </c>
    </row>
    <row r="70" spans="1:6" x14ac:dyDescent="0.25">
      <c r="A70" s="49" t="s">
        <v>169</v>
      </c>
      <c r="B70" s="50">
        <f>SUBTOTAL(9,B72:B95)</f>
        <v>53821.19</v>
      </c>
      <c r="C70" s="50">
        <v>113000</v>
      </c>
      <c r="D70" s="50">
        <f>SUBTOTAL(9,D73:D95)</f>
        <v>54869.93</v>
      </c>
      <c r="E70" s="51">
        <f t="shared" si="6"/>
        <v>1.0194856338182043</v>
      </c>
      <c r="F70" s="51">
        <f t="shared" si="7"/>
        <v>0.48557460176991152</v>
      </c>
    </row>
    <row r="71" spans="1:6" x14ac:dyDescent="0.25">
      <c r="A71" s="52" t="s">
        <v>146</v>
      </c>
      <c r="B71" s="53">
        <v>30982.720000000001</v>
      </c>
      <c r="C71" s="53">
        <v>27000</v>
      </c>
      <c r="D71" s="53">
        <f>SUBTOTAL(9,D73:D73)</f>
        <v>13109.92</v>
      </c>
      <c r="E71" s="54">
        <f t="shared" si="6"/>
        <v>0.4231365096415034</v>
      </c>
      <c r="F71" s="54">
        <f t="shared" si="7"/>
        <v>0.48555259259259259</v>
      </c>
    </row>
    <row r="72" spans="1:6" x14ac:dyDescent="0.25">
      <c r="A72" s="34" t="s">
        <v>147</v>
      </c>
      <c r="B72" s="35">
        <v>853.58</v>
      </c>
      <c r="C72" s="35">
        <v>27000</v>
      </c>
      <c r="D72" s="35">
        <v>13109.92</v>
      </c>
      <c r="E72" s="36">
        <f t="shared" ref="E72" si="8">IF(B72&lt;&gt;0,D72/B72,"-")</f>
        <v>15.358747861946156</v>
      </c>
      <c r="F72" s="36">
        <f t="shared" ref="F72" si="9">IF(C72&lt;&gt;0,D72/C72,"-")</f>
        <v>0.48555259259259259</v>
      </c>
    </row>
    <row r="73" spans="1:6" x14ac:dyDescent="0.25">
      <c r="A73" s="34" t="s">
        <v>148</v>
      </c>
      <c r="B73" s="35">
        <v>30129.14</v>
      </c>
      <c r="C73" s="35">
        <v>27000</v>
      </c>
      <c r="D73" s="35">
        <v>13109.92</v>
      </c>
      <c r="E73" s="36">
        <f t="shared" si="6"/>
        <v>0.43512426839929719</v>
      </c>
      <c r="F73" s="36">
        <f t="shared" si="7"/>
        <v>0.48555259259259259</v>
      </c>
    </row>
    <row r="74" spans="1:6" x14ac:dyDescent="0.25">
      <c r="A74" s="34" t="s">
        <v>149</v>
      </c>
      <c r="B74" s="35">
        <v>140.84</v>
      </c>
      <c r="C74" s="35"/>
      <c r="D74" s="35"/>
      <c r="E74" s="36"/>
      <c r="F74" s="36"/>
    </row>
    <row r="75" spans="1:6" x14ac:dyDescent="0.25">
      <c r="A75" s="52" t="s">
        <v>138</v>
      </c>
      <c r="B75" s="53">
        <f>SUBTOTAL(9,B76:B89)</f>
        <v>22697.47</v>
      </c>
      <c r="C75" s="53">
        <v>70000</v>
      </c>
      <c r="D75" s="53">
        <f>SUBTOTAL(9,D76:D89)</f>
        <v>31189.379999999997</v>
      </c>
      <c r="E75" s="54">
        <f t="shared" si="6"/>
        <v>1.374134650249565</v>
      </c>
      <c r="F75" s="54">
        <f t="shared" si="7"/>
        <v>0.44556257142857136</v>
      </c>
    </row>
    <row r="76" spans="1:6" x14ac:dyDescent="0.25">
      <c r="A76" s="34" t="s">
        <v>150</v>
      </c>
      <c r="B76" s="35">
        <v>519</v>
      </c>
      <c r="C76" s="35">
        <v>1000</v>
      </c>
      <c r="D76" s="35">
        <v>253.7</v>
      </c>
      <c r="E76" s="36">
        <f t="shared" si="6"/>
        <v>0.48882466281310211</v>
      </c>
      <c r="F76" s="36">
        <f t="shared" si="7"/>
        <v>0.25369999999999998</v>
      </c>
    </row>
    <row r="77" spans="1:6" x14ac:dyDescent="0.25">
      <c r="A77" s="34" t="s">
        <v>151</v>
      </c>
      <c r="B77" s="35">
        <v>46.45</v>
      </c>
      <c r="C77" s="35"/>
      <c r="D77" s="35"/>
      <c r="E77" s="36"/>
      <c r="F77" s="36"/>
    </row>
    <row r="78" spans="1:6" x14ac:dyDescent="0.25">
      <c r="A78" s="34" t="s">
        <v>139</v>
      </c>
      <c r="B78" s="35">
        <v>1158.8900000000001</v>
      </c>
      <c r="C78" s="35">
        <v>5000</v>
      </c>
      <c r="D78" s="35">
        <v>1494</v>
      </c>
      <c r="E78" s="36">
        <f t="shared" si="6"/>
        <v>1.2891646316734116</v>
      </c>
      <c r="F78" s="36">
        <f t="shared" si="7"/>
        <v>0.29880000000000001</v>
      </c>
    </row>
    <row r="79" spans="1:6" x14ac:dyDescent="0.25">
      <c r="A79" s="34" t="s">
        <v>153</v>
      </c>
      <c r="B79" s="35">
        <v>0</v>
      </c>
      <c r="C79" s="35">
        <v>1000</v>
      </c>
      <c r="D79" s="35">
        <v>0</v>
      </c>
      <c r="E79" s="36" t="str">
        <f t="shared" si="6"/>
        <v>-</v>
      </c>
      <c r="F79" s="36">
        <f t="shared" si="7"/>
        <v>0</v>
      </c>
    </row>
    <row r="80" spans="1:6" x14ac:dyDescent="0.25">
      <c r="A80" s="34" t="s">
        <v>155</v>
      </c>
      <c r="B80" s="35">
        <v>2530</v>
      </c>
      <c r="C80" s="35">
        <v>5000</v>
      </c>
      <c r="D80" s="35">
        <v>2050</v>
      </c>
      <c r="E80" s="36">
        <f t="shared" si="6"/>
        <v>0.81027667984189722</v>
      </c>
      <c r="F80" s="36">
        <f t="shared" si="7"/>
        <v>0.41</v>
      </c>
    </row>
    <row r="81" spans="1:6" x14ac:dyDescent="0.25">
      <c r="A81" s="34" t="s">
        <v>140</v>
      </c>
      <c r="B81" s="35">
        <v>2104.9</v>
      </c>
      <c r="C81" s="35">
        <v>3000</v>
      </c>
      <c r="D81" s="35">
        <v>11.41</v>
      </c>
      <c r="E81" s="36">
        <f t="shared" si="6"/>
        <v>5.4206850681742602E-3</v>
      </c>
      <c r="F81" s="36">
        <f t="shared" si="7"/>
        <v>3.8033333333333335E-3</v>
      </c>
    </row>
    <row r="82" spans="1:6" x14ac:dyDescent="0.25">
      <c r="A82" s="34" t="s">
        <v>157</v>
      </c>
      <c r="B82" s="35">
        <v>0</v>
      </c>
      <c r="C82" s="35">
        <v>100</v>
      </c>
      <c r="D82" s="35">
        <v>0</v>
      </c>
      <c r="E82" s="36" t="str">
        <f t="shared" si="6"/>
        <v>-</v>
      </c>
      <c r="F82" s="36">
        <f t="shared" si="7"/>
        <v>0</v>
      </c>
    </row>
    <row r="83" spans="1:6" x14ac:dyDescent="0.25">
      <c r="A83" s="34" t="s">
        <v>158</v>
      </c>
      <c r="B83" s="35">
        <v>0</v>
      </c>
      <c r="C83" s="35">
        <v>11000</v>
      </c>
      <c r="D83" s="35">
        <v>0</v>
      </c>
      <c r="E83" s="36" t="str">
        <f t="shared" si="6"/>
        <v>-</v>
      </c>
      <c r="F83" s="36">
        <f t="shared" si="7"/>
        <v>0</v>
      </c>
    </row>
    <row r="84" spans="1:6" x14ac:dyDescent="0.25">
      <c r="A84" s="34" t="s">
        <v>170</v>
      </c>
      <c r="B84" s="35">
        <v>0</v>
      </c>
      <c r="C84" s="35">
        <v>1000</v>
      </c>
      <c r="D84" s="35">
        <v>15</v>
      </c>
      <c r="E84" s="36" t="str">
        <f t="shared" si="6"/>
        <v>-</v>
      </c>
      <c r="F84" s="36">
        <f t="shared" si="7"/>
        <v>1.4999999999999999E-2</v>
      </c>
    </row>
    <row r="85" spans="1:6" x14ac:dyDescent="0.25">
      <c r="A85" s="34" t="s">
        <v>171</v>
      </c>
      <c r="B85" s="35">
        <v>0</v>
      </c>
      <c r="C85" s="35">
        <v>1000</v>
      </c>
      <c r="D85" s="35">
        <v>1000</v>
      </c>
      <c r="E85" s="36" t="str">
        <f t="shared" si="6"/>
        <v>-</v>
      </c>
      <c r="F85" s="36">
        <f t="shared" si="7"/>
        <v>1</v>
      </c>
    </row>
    <row r="86" spans="1:6" x14ac:dyDescent="0.25">
      <c r="A86" s="34" t="s">
        <v>141</v>
      </c>
      <c r="B86" s="35">
        <v>5950.59</v>
      </c>
      <c r="C86" s="35">
        <v>11000</v>
      </c>
      <c r="D86" s="35">
        <v>12391.67</v>
      </c>
      <c r="E86" s="36">
        <f t="shared" si="6"/>
        <v>2.0824271206720679</v>
      </c>
      <c r="F86" s="36">
        <f t="shared" si="7"/>
        <v>1.1265154545454545</v>
      </c>
    </row>
    <row r="87" spans="1:6" x14ac:dyDescent="0.25">
      <c r="A87" s="34" t="s">
        <v>142</v>
      </c>
      <c r="B87" s="35">
        <v>5379.88</v>
      </c>
      <c r="C87" s="35">
        <v>23000</v>
      </c>
      <c r="D87" s="35">
        <v>12203.14</v>
      </c>
      <c r="E87" s="36">
        <f t="shared" si="6"/>
        <v>2.2682922295664585</v>
      </c>
      <c r="F87" s="36">
        <f t="shared" si="7"/>
        <v>0.53057130434782607</v>
      </c>
    </row>
    <row r="88" spans="1:6" x14ac:dyDescent="0.25">
      <c r="A88" s="34" t="s">
        <v>172</v>
      </c>
      <c r="B88" s="35">
        <v>4606.29</v>
      </c>
      <c r="C88" s="35">
        <v>7200</v>
      </c>
      <c r="D88" s="35">
        <v>1550.46</v>
      </c>
      <c r="E88" s="36">
        <f t="shared" si="6"/>
        <v>0.33659626293611561</v>
      </c>
      <c r="F88" s="36">
        <f t="shared" si="7"/>
        <v>0.21534166666666668</v>
      </c>
    </row>
    <row r="89" spans="1:6" x14ac:dyDescent="0.25">
      <c r="A89" s="34" t="s">
        <v>165</v>
      </c>
      <c r="B89" s="35">
        <v>401.47</v>
      </c>
      <c r="C89" s="35">
        <v>700</v>
      </c>
      <c r="D89" s="35">
        <v>220</v>
      </c>
      <c r="E89" s="36">
        <f t="shared" si="6"/>
        <v>0.5479861508954591</v>
      </c>
      <c r="F89" s="36">
        <f t="shared" si="7"/>
        <v>0.31428571428571428</v>
      </c>
    </row>
    <row r="90" spans="1:6" x14ac:dyDescent="0.25">
      <c r="A90" s="52" t="s">
        <v>166</v>
      </c>
      <c r="B90" s="53">
        <f>SUBTOTAL(9,B91:B91)</f>
        <v>0.16</v>
      </c>
      <c r="C90" s="53"/>
      <c r="D90" s="53">
        <f>SUBTOTAL(9,D91:D91)</f>
        <v>0</v>
      </c>
      <c r="E90" s="54">
        <f t="shared" ref="E90" si="10">IF(B90&lt;&gt;0,D90/B90,"-")</f>
        <v>0</v>
      </c>
      <c r="F90" s="54" t="str">
        <f t="shared" ref="F90" si="11">IF(C90&lt;&gt;0,D90/C90,"-")</f>
        <v>-</v>
      </c>
    </row>
    <row r="91" spans="1:6" x14ac:dyDescent="0.25">
      <c r="A91" s="34" t="s">
        <v>167</v>
      </c>
      <c r="B91" s="35">
        <v>0.16</v>
      </c>
      <c r="C91" s="35"/>
      <c r="D91" s="35"/>
      <c r="E91" s="36"/>
      <c r="F91" s="36"/>
    </row>
    <row r="92" spans="1:6" x14ac:dyDescent="0.25">
      <c r="A92" s="52" t="s">
        <v>173</v>
      </c>
      <c r="B92" s="53">
        <f>SUBTOTAL(9,B93:B93)</f>
        <v>0</v>
      </c>
      <c r="C92" s="53">
        <v>11000</v>
      </c>
      <c r="D92" s="53">
        <f>SUBTOTAL(9,D93:D93)</f>
        <v>9940</v>
      </c>
      <c r="E92" s="54" t="str">
        <f t="shared" si="6"/>
        <v>-</v>
      </c>
      <c r="F92" s="54">
        <f t="shared" si="7"/>
        <v>0.90363636363636368</v>
      </c>
    </row>
    <row r="93" spans="1:6" x14ac:dyDescent="0.25">
      <c r="A93" s="34" t="s">
        <v>174</v>
      </c>
      <c r="B93" s="35">
        <v>0</v>
      </c>
      <c r="C93" s="35">
        <v>11000</v>
      </c>
      <c r="D93" s="35">
        <v>9940</v>
      </c>
      <c r="E93" s="36" t="str">
        <f t="shared" si="6"/>
        <v>-</v>
      </c>
      <c r="F93" s="36">
        <f t="shared" si="7"/>
        <v>0.90363636363636368</v>
      </c>
    </row>
    <row r="94" spans="1:6" x14ac:dyDescent="0.25">
      <c r="A94" s="52" t="s">
        <v>143</v>
      </c>
      <c r="B94" s="53">
        <f>SUBTOTAL(9,B95:B95)</f>
        <v>0</v>
      </c>
      <c r="C94" s="53">
        <v>5000</v>
      </c>
      <c r="D94" s="53">
        <f>SUBTOTAL(9,D95:D95)</f>
        <v>630.63</v>
      </c>
      <c r="E94" s="54" t="str">
        <f t="shared" si="6"/>
        <v>-</v>
      </c>
      <c r="F94" s="54">
        <f t="shared" si="7"/>
        <v>0.12612599999999999</v>
      </c>
    </row>
    <row r="95" spans="1:6" x14ac:dyDescent="0.25">
      <c r="A95" s="34" t="s">
        <v>144</v>
      </c>
      <c r="B95" s="35">
        <v>0</v>
      </c>
      <c r="C95" s="35">
        <v>5000</v>
      </c>
      <c r="D95" s="35">
        <v>630.63</v>
      </c>
      <c r="E95" s="36" t="str">
        <f t="shared" si="6"/>
        <v>-</v>
      </c>
      <c r="F95" s="36">
        <f t="shared" si="7"/>
        <v>0.12612599999999999</v>
      </c>
    </row>
    <row r="96" spans="1:6" x14ac:dyDescent="0.25">
      <c r="A96" s="49" t="s">
        <v>175</v>
      </c>
      <c r="B96" s="50">
        <f>SUBTOTAL(9,B98:B101)</f>
        <v>10840.18</v>
      </c>
      <c r="C96" s="50">
        <v>10000</v>
      </c>
      <c r="D96" s="50">
        <f>SUBTOTAL(9,D98:D101)</f>
        <v>29296.04</v>
      </c>
      <c r="E96" s="51">
        <f t="shared" si="6"/>
        <v>2.7025418397111487</v>
      </c>
      <c r="F96" s="51">
        <f t="shared" si="7"/>
        <v>2.9296039999999999</v>
      </c>
    </row>
    <row r="97" spans="1:6" x14ac:dyDescent="0.25">
      <c r="A97" s="52" t="s">
        <v>146</v>
      </c>
      <c r="B97" s="53">
        <f>SUBTOTAL(9,B98:B98)</f>
        <v>0</v>
      </c>
      <c r="C97" s="53">
        <v>0</v>
      </c>
      <c r="D97" s="53">
        <f>SUBTOTAL(9,D98:D98)</f>
        <v>18910.25</v>
      </c>
      <c r="E97" s="54" t="str">
        <f t="shared" si="6"/>
        <v>-</v>
      </c>
      <c r="F97" s="54" t="str">
        <f t="shared" si="7"/>
        <v>-</v>
      </c>
    </row>
    <row r="98" spans="1:6" x14ac:dyDescent="0.25">
      <c r="A98" s="34" t="s">
        <v>148</v>
      </c>
      <c r="B98" s="35">
        <v>0</v>
      </c>
      <c r="C98" s="35"/>
      <c r="D98" s="35">
        <v>18910.25</v>
      </c>
      <c r="E98" s="36" t="str">
        <f t="shared" ref="E98:E107" si="12">IF(B98&lt;&gt;0,D98/B98,"-")</f>
        <v>-</v>
      </c>
      <c r="F98" s="36" t="str">
        <f t="shared" ref="F98:F108" si="13">IF(C98&lt;&gt;0,D98/C98,"-")</f>
        <v>-</v>
      </c>
    </row>
    <row r="99" spans="1:6" x14ac:dyDescent="0.25">
      <c r="A99" s="52" t="s">
        <v>138</v>
      </c>
      <c r="B99" s="53">
        <f>SUBTOTAL(9,B100:B101)</f>
        <v>10840.18</v>
      </c>
      <c r="C99" s="53">
        <v>10000</v>
      </c>
      <c r="D99" s="53">
        <f>SUBTOTAL(9,D100:D101)</f>
        <v>10385.789999999999</v>
      </c>
      <c r="E99" s="54">
        <f t="shared" si="12"/>
        <v>0.95808279936311014</v>
      </c>
      <c r="F99" s="54">
        <f t="shared" si="13"/>
        <v>1.0385789999999999</v>
      </c>
    </row>
    <row r="100" spans="1:6" x14ac:dyDescent="0.25">
      <c r="A100" s="34" t="s">
        <v>141</v>
      </c>
      <c r="B100" s="35">
        <v>10840.18</v>
      </c>
      <c r="C100" s="35">
        <v>10000</v>
      </c>
      <c r="D100" s="35">
        <v>9000.48</v>
      </c>
      <c r="E100" s="36">
        <f t="shared" si="12"/>
        <v>0.83028879594250271</v>
      </c>
      <c r="F100" s="36">
        <f t="shared" si="13"/>
        <v>0.90004799999999996</v>
      </c>
    </row>
    <row r="101" spans="1:6" x14ac:dyDescent="0.25">
      <c r="A101" s="34" t="s">
        <v>142</v>
      </c>
      <c r="B101" s="35">
        <v>0</v>
      </c>
      <c r="C101" s="35"/>
      <c r="D101" s="35">
        <v>1385.31</v>
      </c>
      <c r="E101" s="36" t="str">
        <f t="shared" si="12"/>
        <v>-</v>
      </c>
      <c r="F101" s="36" t="str">
        <f t="shared" si="13"/>
        <v>-</v>
      </c>
    </row>
    <row r="102" spans="1:6" x14ac:dyDescent="0.25">
      <c r="A102" s="49" t="s">
        <v>176</v>
      </c>
      <c r="B102" s="50">
        <f>SUBTOTAL(9,B104:B104)</f>
        <v>5000</v>
      </c>
      <c r="C102" s="50">
        <v>0</v>
      </c>
      <c r="D102" s="50">
        <f>SUBTOTAL(9,D104:D104)</f>
        <v>0</v>
      </c>
      <c r="E102" s="51">
        <f t="shared" si="12"/>
        <v>0</v>
      </c>
      <c r="F102" s="51" t="str">
        <f t="shared" si="13"/>
        <v>-</v>
      </c>
    </row>
    <row r="103" spans="1:6" x14ac:dyDescent="0.25">
      <c r="A103" s="52" t="s">
        <v>138</v>
      </c>
      <c r="B103" s="53">
        <f>SUBTOTAL(9,B104:B104)</f>
        <v>5000</v>
      </c>
      <c r="C103" s="53">
        <v>0</v>
      </c>
      <c r="D103" s="53">
        <f>SUBTOTAL(9,D104:D104)</f>
        <v>0</v>
      </c>
      <c r="E103" s="54">
        <f t="shared" si="12"/>
        <v>0</v>
      </c>
      <c r="F103" s="54" t="str">
        <f t="shared" si="13"/>
        <v>-</v>
      </c>
    </row>
    <row r="104" spans="1:6" x14ac:dyDescent="0.25">
      <c r="A104" s="34" t="s">
        <v>141</v>
      </c>
      <c r="B104" s="35">
        <v>5000</v>
      </c>
      <c r="C104" s="35"/>
      <c r="D104" s="35">
        <v>0</v>
      </c>
      <c r="E104" s="36">
        <f t="shared" si="12"/>
        <v>0</v>
      </c>
      <c r="F104" s="36" t="str">
        <f t="shared" si="13"/>
        <v>-</v>
      </c>
    </row>
    <row r="105" spans="1:6" x14ac:dyDescent="0.25">
      <c r="A105" s="49" t="s">
        <v>177</v>
      </c>
      <c r="B105" s="50">
        <f>SUBTOTAL(9,B107:B107)</f>
        <v>0</v>
      </c>
      <c r="C105" s="50">
        <v>0</v>
      </c>
      <c r="D105" s="50">
        <f>SUBTOTAL(9,D107:D107)</f>
        <v>1706.25</v>
      </c>
      <c r="E105" s="51" t="str">
        <f t="shared" si="12"/>
        <v>-</v>
      </c>
      <c r="F105" s="51" t="str">
        <f t="shared" si="13"/>
        <v>-</v>
      </c>
    </row>
    <row r="106" spans="1:6" x14ac:dyDescent="0.25">
      <c r="A106" s="52" t="s">
        <v>138</v>
      </c>
      <c r="B106" s="53">
        <f>SUBTOTAL(9,B107:B107)</f>
        <v>0</v>
      </c>
      <c r="C106" s="53">
        <v>0</v>
      </c>
      <c r="D106" s="53">
        <f>SUBTOTAL(9,D107:D107)</f>
        <v>1706.25</v>
      </c>
      <c r="E106" s="54" t="str">
        <f t="shared" si="12"/>
        <v>-</v>
      </c>
      <c r="F106" s="54" t="str">
        <f t="shared" si="13"/>
        <v>-</v>
      </c>
    </row>
    <row r="107" spans="1:6" x14ac:dyDescent="0.25">
      <c r="A107" s="34" t="s">
        <v>155</v>
      </c>
      <c r="B107" s="35">
        <v>0</v>
      </c>
      <c r="C107" s="35"/>
      <c r="D107" s="35">
        <v>1706.25</v>
      </c>
      <c r="E107" s="36" t="str">
        <f t="shared" si="12"/>
        <v>-</v>
      </c>
      <c r="F107" s="36" t="str">
        <f t="shared" si="13"/>
        <v>-</v>
      </c>
    </row>
    <row r="108" spans="1:6" ht="20.100000000000001" customHeight="1" x14ac:dyDescent="0.25">
      <c r="A108" s="37" t="s">
        <v>54</v>
      </c>
      <c r="B108" s="38">
        <v>1935134.89</v>
      </c>
      <c r="C108" s="38">
        <v>1754024</v>
      </c>
      <c r="D108" s="38">
        <v>1665479.18</v>
      </c>
      <c r="E108" s="39">
        <f>IF(B108&lt;&gt;0,D108/D108,"-")</f>
        <v>1</v>
      </c>
      <c r="F108" s="39">
        <f t="shared" si="13"/>
        <v>0.94951903736778964</v>
      </c>
    </row>
    <row r="109" spans="1:6" x14ac:dyDescent="0.25">
      <c r="E109" s="11"/>
      <c r="F109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Arhiv Dad</cp:lastModifiedBy>
  <cp:lastPrinted>2026-03-25T08:58:00Z</cp:lastPrinted>
  <dcterms:created xsi:type="dcterms:W3CDTF">2026-03-24T06:45:14Z</dcterms:created>
  <dcterms:modified xsi:type="dcterms:W3CDTF">2026-03-25T13:17:02Z</dcterms:modified>
</cp:coreProperties>
</file>